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2995" windowHeight="909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fn.BAHTTEXT" hidden="1">#NAME?</definedName>
    <definedName name="_xlfn.COUNTIFS" hidden="1">#NAME?</definedName>
    <definedName name="YearLevels">'Sheet2'!$A$3:$A$15</definedName>
  </definedNames>
  <calcPr fullCalcOnLoad="1"/>
</workbook>
</file>

<file path=xl/sharedStrings.xml><?xml version="1.0" encoding="utf-8"?>
<sst xmlns="http://schemas.openxmlformats.org/spreadsheetml/2006/main" count="190" uniqueCount="120">
  <si>
    <t>Year</t>
  </si>
  <si>
    <t>Prep</t>
  </si>
  <si>
    <t>Tuition</t>
  </si>
  <si>
    <t>TOTAL</t>
  </si>
  <si>
    <t>Levies</t>
  </si>
  <si>
    <t>1:1</t>
  </si>
  <si>
    <t>+ subjects</t>
  </si>
  <si>
    <t>Eldest child year Level</t>
  </si>
  <si>
    <t>Second child year level</t>
  </si>
  <si>
    <t>Third child year level</t>
  </si>
  <si>
    <t>P</t>
  </si>
  <si>
    <t>1:1 Laptop</t>
  </si>
  <si>
    <t>Fourth child year level</t>
  </si>
  <si>
    <t>Fifth child year level</t>
  </si>
  <si>
    <t>Sixth child year level</t>
  </si>
  <si>
    <t>Column1</t>
  </si>
  <si>
    <t>Column2</t>
  </si>
  <si>
    <t>Number of children (primary) taking music tuition</t>
  </si>
  <si>
    <t>Accounting</t>
  </si>
  <si>
    <t>Agricultural Science</t>
  </si>
  <si>
    <t>Biology</t>
  </si>
  <si>
    <t>Business Organisation Management</t>
  </si>
  <si>
    <t>Chemistry</t>
  </si>
  <si>
    <t>Drama</t>
  </si>
  <si>
    <t>English</t>
  </si>
  <si>
    <t>Film, TV and New Media</t>
  </si>
  <si>
    <t>Geography</t>
  </si>
  <si>
    <t>Graphics</t>
  </si>
  <si>
    <t>Home Economics</t>
  </si>
  <si>
    <t>Hospitality</t>
  </si>
  <si>
    <t>Japanese</t>
  </si>
  <si>
    <t>Maths A</t>
  </si>
  <si>
    <t>Maths B</t>
  </si>
  <si>
    <t>Music</t>
  </si>
  <si>
    <t>Physical Education</t>
  </si>
  <si>
    <t>Spanish</t>
  </si>
  <si>
    <t>Visual Arts</t>
  </si>
  <si>
    <t>Music Extension</t>
  </si>
  <si>
    <t>Manufacturing</t>
  </si>
  <si>
    <t>Legal Studies</t>
  </si>
  <si>
    <t>Physics</t>
  </si>
  <si>
    <t>Technology Studies</t>
  </si>
  <si>
    <t>Amount</t>
  </si>
  <si>
    <t>Charge/levy Description</t>
  </si>
  <si>
    <t>On-time-payment discount Student 1</t>
  </si>
  <si>
    <t>On-time-payment discount Student 2</t>
  </si>
  <si>
    <t>On-time-payment discount Student 3</t>
  </si>
  <si>
    <t>Yes</t>
  </si>
  <si>
    <t>No</t>
  </si>
  <si>
    <t>Column3</t>
  </si>
  <si>
    <t>Were P&amp;F hours completed last year?</t>
  </si>
  <si>
    <t>Number of instalments you plan to make over the year (eg, 22 for 22 fortnights,  11 for 11 months, 52 for 52 weeks)</t>
  </si>
  <si>
    <t>TO CALCULATE PERIODIC PAYMENTS</t>
  </si>
  <si>
    <t>Enter your information in this column</t>
  </si>
  <si>
    <t>Description / criteria</t>
  </si>
  <si>
    <t>LESS DISCOUNTS/DEDUCTIONS:</t>
  </si>
  <si>
    <r>
      <rPr>
        <b/>
        <sz val="11"/>
        <color indexed="8"/>
        <rFont val="Calibri"/>
        <family val="2"/>
      </rPr>
      <t>COMPLETION OF P&amp;F HOUR</t>
    </r>
    <r>
      <rPr>
        <sz val="11"/>
        <color theme="1"/>
        <rFont val="Calibri"/>
        <family val="2"/>
      </rPr>
      <t xml:space="preserve">S </t>
    </r>
    <r>
      <rPr>
        <sz val="8"/>
        <color indexed="8"/>
        <rFont val="Calibri"/>
        <family val="2"/>
      </rPr>
      <t>(24 hours in previous year)</t>
    </r>
  </si>
  <si>
    <t>CARRIED FORWARD BALANCE:</t>
  </si>
  <si>
    <t>SCHOLARSHIP OR BURSARY:</t>
  </si>
  <si>
    <t>Laptop</t>
  </si>
  <si>
    <t>Enter amount of any bulk payment/s you wish to make before commencing periodic payments</t>
  </si>
  <si>
    <t>Number of children using the college bus (use "0.5" for students using bus one way only</t>
  </si>
  <si>
    <t>CHARGES</t>
  </si>
  <si>
    <t xml:space="preserve">Year 12 and 11 subject levies </t>
  </si>
  <si>
    <t>Building Fund donation</t>
  </si>
  <si>
    <t>Standard charges per family:</t>
  </si>
  <si>
    <t xml:space="preserve">   P&amp;F membership</t>
  </si>
  <si>
    <t xml:space="preserve">   P&amp;F Service Levy</t>
  </si>
  <si>
    <t xml:space="preserve">   Journal</t>
  </si>
  <si>
    <t xml:space="preserve">Commencement </t>
  </si>
  <si>
    <t>Yr7/8 Discount</t>
  </si>
  <si>
    <t>(Discounts for Siblings 3,4 etc are already factored into fees above)</t>
  </si>
  <si>
    <t>Bus Total</t>
  </si>
  <si>
    <t>No of chn</t>
  </si>
  <si>
    <t>Business SAS</t>
  </si>
  <si>
    <t>Chemistry Camp</t>
  </si>
  <si>
    <t>Economics</t>
  </si>
  <si>
    <t>English Communication</t>
  </si>
  <si>
    <t>Information Technology System</t>
  </si>
  <si>
    <t>Pre-Vocational Maths</t>
  </si>
  <si>
    <t>FEES CALCULATOR 2014</t>
  </si>
  <si>
    <r>
      <t>Balance to be brought forward from last year</t>
    </r>
    <r>
      <rPr>
        <sz val="11"/>
        <color theme="1"/>
        <rFont val="Calibri"/>
        <family val="2"/>
      </rPr>
      <t>(please enter any credit as -ve, eg, -450)</t>
    </r>
  </si>
  <si>
    <t>Please note: P&amp;F hours will be credited by end of December in each year</t>
  </si>
  <si>
    <t>OTP discount standard</t>
  </si>
  <si>
    <t>LOYALTY DISCOUNT</t>
  </si>
  <si>
    <r>
      <rPr>
        <b/>
        <sz val="12"/>
        <color indexed="8"/>
        <rFont val="Calibri"/>
        <family val="2"/>
      </rPr>
      <t>SIBLING DISCOUNTS</t>
    </r>
    <r>
      <rPr>
        <sz val="12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(Automatically calculated)</t>
    </r>
  </si>
  <si>
    <t>Foundations (applies to every Year 12 student)</t>
  </si>
  <si>
    <t>Foundations (applies to every Year 11 student)</t>
  </si>
  <si>
    <t>Please skip blue section if you have no Year 12 or 11 students:</t>
  </si>
  <si>
    <t>Chemistry Camp - Compulsory with Year 11 chemistry</t>
  </si>
  <si>
    <t>How much Building Fund do you wish to contribute?  (Building Fund donations are tax deductible so are not compulsory - College recommends $400.00 per family per year)</t>
  </si>
  <si>
    <t xml:space="preserve">ie, term, monthly, weekly, fortnightly by your own arrangement </t>
  </si>
  <si>
    <t>(approx 2% - $70.00 per JS; $120.00 per MS/SS)</t>
  </si>
  <si>
    <t>(approx 3% - $115.00 per JS; $185.00 per MS/SS)</t>
  </si>
  <si>
    <t xml:space="preserve">Is this your preferred option and will your account clear by January 2014 ? </t>
  </si>
  <si>
    <t>Y</t>
  </si>
  <si>
    <t>Response</t>
  </si>
  <si>
    <t>OTP discount applies?</t>
  </si>
  <si>
    <r>
      <t xml:space="preserve">ON TIME PAYMENT DISCOUNT - choose </t>
    </r>
    <r>
      <rPr>
        <b/>
        <sz val="16"/>
        <color indexed="10"/>
        <rFont val="Calibri"/>
        <family val="2"/>
      </rPr>
      <t>one only</t>
    </r>
    <r>
      <rPr>
        <b/>
        <sz val="16"/>
        <color indexed="8"/>
        <rFont val="Calibri"/>
        <family val="2"/>
      </rPr>
      <t xml:space="preserve"> of the following three options or discounts will not calculate - these discounts will not apply if your account is in arrears</t>
    </r>
  </si>
  <si>
    <r>
      <rPr>
        <b/>
        <sz val="16"/>
        <color indexed="8"/>
        <rFont val="Calibri"/>
        <family val="2"/>
      </rPr>
      <t xml:space="preserve">OPTION 1:  </t>
    </r>
    <r>
      <rPr>
        <b/>
        <sz val="11"/>
        <color indexed="8"/>
        <rFont val="Calibri"/>
        <family val="2"/>
      </rPr>
      <t>ON TIME PAYMENT DISCOUNT - other than College Direct Debit arrangement</t>
    </r>
  </si>
  <si>
    <r>
      <rPr>
        <b/>
        <sz val="16"/>
        <color indexed="8"/>
        <rFont val="Calibri"/>
        <family val="2"/>
      </rPr>
      <t xml:space="preserve">OPTION 2:  </t>
    </r>
    <r>
      <rPr>
        <b/>
        <sz val="11"/>
        <color indexed="8"/>
        <rFont val="Calibri"/>
        <family val="2"/>
      </rPr>
      <t>ON TIME PAYMENT DISCOUNT - IF USING COLLEGE DIRECT DEBIT ARRANGEMENT</t>
    </r>
  </si>
  <si>
    <r>
      <rPr>
        <b/>
        <sz val="16"/>
        <color indexed="8"/>
        <rFont val="Calibri"/>
        <family val="2"/>
      </rPr>
      <t xml:space="preserve">OPTION 3:  </t>
    </r>
    <r>
      <rPr>
        <b/>
        <sz val="11"/>
        <color indexed="8"/>
        <rFont val="Calibri"/>
        <family val="2"/>
      </rPr>
      <t>ON TIME PAYMENT DISCOUNT - IF PAYING ANNUALLY BY 20 FEBRUARY 2014</t>
    </r>
  </si>
  <si>
    <t>will apply.  This will usually be the sibling discount, except for your eldest student.  Please indicate</t>
  </si>
  <si>
    <t>Loyalty</t>
  </si>
  <si>
    <t>if your eldest student is in Year 9, 8 or 7 in 2014 and has been a student at the college since the</t>
  </si>
  <si>
    <t>TOTAL FEES DUE BY END OF SCHOOL YEAR or by 20 February if paid annually</t>
  </si>
  <si>
    <t>Due to the individual and non-cumulative nature of these discounts, this calculator may not accurately formulate scholarships or bursaries - please contact college direct</t>
  </si>
  <si>
    <t>ALUMNI DISCOUNT</t>
  </si>
  <si>
    <r>
      <rPr>
        <b/>
        <u val="single"/>
        <sz val="10"/>
        <color indexed="8"/>
        <rFont val="Calibri"/>
        <family val="2"/>
      </rPr>
      <t>YEAR 9,8,7,6</t>
    </r>
    <r>
      <rPr>
        <b/>
        <sz val="10"/>
        <color indexed="8"/>
        <rFont val="Calibri"/>
        <family val="2"/>
      </rPr>
      <t xml:space="preserve">   </t>
    </r>
    <r>
      <rPr>
        <sz val="10"/>
        <color indexed="8"/>
        <rFont val="Calibri"/>
        <family val="2"/>
      </rPr>
      <t>As sibling, loyalty and alumni discounts are non-cumulative, the most favourable discount</t>
    </r>
  </si>
  <si>
    <t>As this discount is non-cumulative and per family, the most favourable discount will apply.  This discount will</t>
  </si>
  <si>
    <t>If this applies, please insert discount amount (250)</t>
  </si>
  <si>
    <t>Sibling 1 discount (second student)</t>
  </si>
  <si>
    <t>Sibling 2 discount (third student)</t>
  </si>
  <si>
    <t>be most favourable if there is only one student who is returning to the College, or who is a child of a previous student.</t>
  </si>
  <si>
    <r>
      <rPr>
        <b/>
        <u val="single"/>
        <sz val="18"/>
        <color indexed="60"/>
        <rFont val="Calibri"/>
        <family val="2"/>
      </rPr>
      <t>Year 12</t>
    </r>
    <r>
      <rPr>
        <b/>
        <u val="single"/>
        <sz val="12"/>
        <color indexed="8"/>
        <rFont val="Calibri"/>
        <family val="2"/>
      </rPr>
      <t xml:space="preserve"> - enter </t>
    </r>
    <r>
      <rPr>
        <b/>
        <u val="single"/>
        <sz val="12"/>
        <color indexed="8"/>
        <rFont val="Calibri"/>
        <family val="2"/>
      </rPr>
      <t xml:space="preserve">number of students doing each subject: </t>
    </r>
    <r>
      <rPr>
        <b/>
        <i/>
        <u val="single"/>
        <sz val="11"/>
        <color indexed="8"/>
        <rFont val="Calibri"/>
        <family val="2"/>
      </rPr>
      <t>(leave blank if not applicable)</t>
    </r>
  </si>
  <si>
    <r>
      <rPr>
        <b/>
        <u val="single"/>
        <sz val="18"/>
        <color indexed="60"/>
        <rFont val="Calibri"/>
        <family val="2"/>
      </rPr>
      <t>Year 11</t>
    </r>
    <r>
      <rPr>
        <b/>
        <u val="single"/>
        <sz val="14"/>
        <color indexed="8"/>
        <rFont val="Calibri"/>
        <family val="2"/>
      </rPr>
      <t xml:space="preserve"> </t>
    </r>
    <r>
      <rPr>
        <b/>
        <u val="single"/>
        <sz val="12"/>
        <color indexed="8"/>
        <rFont val="Calibri"/>
        <family val="2"/>
      </rPr>
      <t xml:space="preserve">- enter </t>
    </r>
    <r>
      <rPr>
        <b/>
        <u val="single"/>
        <sz val="12"/>
        <color indexed="8"/>
        <rFont val="Calibri"/>
        <family val="2"/>
      </rPr>
      <t xml:space="preserve">number of students doing each subject: </t>
    </r>
    <r>
      <rPr>
        <b/>
        <i/>
        <u val="single"/>
        <sz val="11"/>
        <color indexed="8"/>
        <rFont val="Calibri"/>
        <family val="2"/>
      </rPr>
      <t>(leave blank if not applicable)</t>
    </r>
  </si>
  <si>
    <t>beginning of Year 6, or will be in Year 6 after completing Year 5 at the College (insert year level 2014)</t>
  </si>
  <si>
    <t>Any other charge not covered above, eg, laptop repair (please enter amount)</t>
  </si>
  <si>
    <t>No longer applicable:</t>
  </si>
  <si>
    <t>OTP discount - Direct Debit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</si>
</sst>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$&quot;#,##0.00;[Red]&quot;$&quot;#,##0.00"/>
    <numFmt numFmtId="174" formatCode="0.0"/>
    <numFmt numFmtId="175" formatCode="&quot;$&quot;#,##0.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Helvetica"/>
      <family val="2"/>
    </font>
    <font>
      <sz val="9"/>
      <color indexed="17"/>
      <name val="Calibri"/>
      <family val="2"/>
    </font>
    <font>
      <b/>
      <u val="single"/>
      <sz val="18"/>
      <color indexed="8"/>
      <name val="Calibri"/>
      <family val="2"/>
    </font>
    <font>
      <b/>
      <sz val="14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60"/>
      <name val="Calibri"/>
      <family val="2"/>
    </font>
    <font>
      <sz val="16"/>
      <color indexed="60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sz val="11"/>
      <color indexed="2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Helvetica"/>
      <family val="2"/>
    </font>
    <font>
      <sz val="9"/>
      <color rgb="FF00B050"/>
      <name val="Calibri"/>
      <family val="2"/>
    </font>
    <font>
      <b/>
      <u val="single"/>
      <sz val="18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i/>
      <sz val="16"/>
      <color rgb="FFC00000"/>
      <name val="Calibri"/>
      <family val="2"/>
    </font>
    <font>
      <sz val="16"/>
      <color rgb="FFC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rgb="FFFF0000"/>
      <name val="Calibri"/>
      <family val="2"/>
    </font>
    <font>
      <sz val="11"/>
      <color theme="5" tint="0.39998000860214233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>
        <color theme="4" tint="0.3999499976634979"/>
      </bottom>
    </border>
    <border>
      <left>
        <color indexed="6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>
        <color indexed="63"/>
      </right>
      <top style="thin">
        <color theme="4" tint="0.399949997663497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60" fillId="0" borderId="11" xfId="44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60" fillId="0" borderId="13" xfId="44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quotePrefix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0" fontId="0" fillId="0" borderId="17" xfId="0" applyBorder="1" applyAlignment="1">
      <alignment/>
    </xf>
    <xf numFmtId="0" fontId="6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60" fillId="0" borderId="19" xfId="0" applyFont="1" applyBorder="1" applyAlignment="1">
      <alignment horizontal="left"/>
    </xf>
    <xf numFmtId="0" fontId="60" fillId="0" borderId="19" xfId="0" applyFont="1" applyBorder="1" applyAlignment="1">
      <alignment/>
    </xf>
    <xf numFmtId="20" fontId="60" fillId="0" borderId="19" xfId="0" applyNumberFormat="1" applyFont="1" applyBorder="1" applyAlignment="1" quotePrefix="1">
      <alignment/>
    </xf>
    <xf numFmtId="44" fontId="60" fillId="0" borderId="19" xfId="44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44" fontId="60" fillId="0" borderId="20" xfId="44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22" xfId="0" applyFont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Font="1" applyFill="1" applyBorder="1" applyAlignment="1" applyProtection="1">
      <alignment horizontal="center"/>
      <protection locked="0"/>
    </xf>
    <xf numFmtId="0" fontId="62" fillId="0" borderId="23" xfId="0" applyFont="1" applyFill="1" applyBorder="1" applyAlignment="1" applyProtection="1">
      <alignment horizontal="center" wrapText="1"/>
      <protection locked="0"/>
    </xf>
    <xf numFmtId="7" fontId="63" fillId="0" borderId="0" xfId="44" applyNumberFormat="1" applyFont="1" applyFill="1" applyAlignment="1" applyProtection="1">
      <alignment wrapText="1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6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64" fillId="35" borderId="0" xfId="0" applyFont="1" applyFill="1" applyBorder="1" applyAlignment="1" applyProtection="1">
      <alignment/>
      <protection/>
    </xf>
    <xf numFmtId="1" fontId="0" fillId="35" borderId="0" xfId="0" applyNumberFormat="1" applyFill="1" applyBorder="1" applyAlignment="1" applyProtection="1">
      <alignment horizontal="center"/>
      <protection/>
    </xf>
    <xf numFmtId="1" fontId="0" fillId="35" borderId="0" xfId="0" applyNumberFormat="1" applyFill="1" applyBorder="1" applyAlignment="1" applyProtection="1">
      <alignment horizontal="right"/>
      <protection/>
    </xf>
    <xf numFmtId="0" fontId="33" fillId="35" borderId="0" xfId="0" applyFont="1" applyFill="1" applyBorder="1" applyAlignment="1" applyProtection="1">
      <alignment horizontal="center"/>
      <protection/>
    </xf>
    <xf numFmtId="1" fontId="33" fillId="35" borderId="0" xfId="0" applyNumberFormat="1" applyFont="1" applyFill="1" applyBorder="1" applyAlignment="1" applyProtection="1">
      <alignment horizontal="center" wrapText="1"/>
      <protection/>
    </xf>
    <xf numFmtId="1" fontId="33" fillId="35" borderId="0" xfId="0" applyNumberFormat="1" applyFont="1" applyFill="1" applyBorder="1" applyAlignment="1" applyProtection="1">
      <alignment horizontal="right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65" fillId="33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8" borderId="0" xfId="0" applyNumberFormat="1" applyFill="1" applyAlignment="1" applyProtection="1">
      <alignment horizontal="right"/>
      <protection/>
    </xf>
    <xf numFmtId="0" fontId="65" fillId="14" borderId="0" xfId="0" applyFont="1" applyFill="1" applyAlignment="1" applyProtection="1">
      <alignment horizontal="left"/>
      <protection/>
    </xf>
    <xf numFmtId="1" fontId="0" fillId="14" borderId="0" xfId="0" applyNumberFormat="1" applyFill="1" applyAlignment="1" applyProtection="1">
      <alignment horizontal="right"/>
      <protection/>
    </xf>
    <xf numFmtId="0" fontId="66" fillId="8" borderId="0" xfId="0" applyFont="1" applyFill="1" applyAlignment="1" applyProtection="1">
      <alignment horizontal="right" wrapText="1"/>
      <protection/>
    </xf>
    <xf numFmtId="168" fontId="62" fillId="8" borderId="0" xfId="0" applyNumberFormat="1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1" fontId="0" fillId="0" borderId="0" xfId="0" applyNumberFormat="1" applyFill="1" applyAlignment="1" applyProtection="1">
      <alignment horizontal="right"/>
      <protection/>
    </xf>
    <xf numFmtId="0" fontId="67" fillId="11" borderId="0" xfId="0" applyFont="1" applyFill="1" applyAlignment="1" applyProtection="1">
      <alignment wrapText="1"/>
      <protection/>
    </xf>
    <xf numFmtId="1" fontId="0" fillId="11" borderId="0" xfId="0" applyNumberFormat="1" applyFill="1" applyAlignment="1" applyProtection="1">
      <alignment horizontal="center"/>
      <protection/>
    </xf>
    <xf numFmtId="1" fontId="0" fillId="11" borderId="0" xfId="0" applyNumberFormat="1" applyFill="1" applyAlignment="1" applyProtection="1">
      <alignment horizontal="right"/>
      <protection/>
    </xf>
    <xf numFmtId="0" fontId="0" fillId="11" borderId="0" xfId="0" applyFill="1" applyAlignment="1" applyProtection="1">
      <alignment wrapText="1"/>
      <protection/>
    </xf>
    <xf numFmtId="0" fontId="68" fillId="11" borderId="0" xfId="0" applyFont="1" applyFill="1" applyAlignment="1" applyProtection="1">
      <alignment wrapText="1"/>
      <protection/>
    </xf>
    <xf numFmtId="1" fontId="0" fillId="9" borderId="0" xfId="0" applyNumberFormat="1" applyFill="1" applyAlignment="1" applyProtection="1">
      <alignment horizontal="right"/>
      <protection/>
    </xf>
    <xf numFmtId="8" fontId="0" fillId="15" borderId="0" xfId="44" applyNumberFormat="1" applyFont="1" applyFill="1" applyAlignment="1" applyProtection="1">
      <alignment/>
      <protection/>
    </xf>
    <xf numFmtId="0" fontId="0" fillId="9" borderId="0" xfId="0" applyFont="1" applyFill="1" applyAlignment="1" applyProtection="1">
      <alignment wrapText="1"/>
      <protection/>
    </xf>
    <xf numFmtId="1" fontId="0" fillId="9" borderId="0" xfId="0" applyNumberFormat="1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0" fillId="9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60" fillId="9" borderId="0" xfId="0" applyFont="1" applyFill="1" applyAlignment="1" applyProtection="1">
      <alignment wrapText="1"/>
      <protection/>
    </xf>
    <xf numFmtId="1" fontId="60" fillId="36" borderId="0" xfId="0" applyNumberFormat="1" applyFont="1" applyFill="1" applyAlignment="1" applyProtection="1">
      <alignment horizontal="right"/>
      <protection/>
    </xf>
    <xf numFmtId="0" fontId="64" fillId="10" borderId="0" xfId="0" applyFont="1" applyFill="1" applyAlignment="1" applyProtection="1">
      <alignment/>
      <protection/>
    </xf>
    <xf numFmtId="1" fontId="0" fillId="10" borderId="0" xfId="0" applyNumberFormat="1" applyFill="1" applyAlignment="1" applyProtection="1">
      <alignment horizontal="center"/>
      <protection/>
    </xf>
    <xf numFmtId="1" fontId="0" fillId="10" borderId="0" xfId="0" applyNumberFormat="1" applyFill="1" applyAlignment="1" applyProtection="1">
      <alignment horizontal="right"/>
      <protection/>
    </xf>
    <xf numFmtId="0" fontId="0" fillId="10" borderId="0" xfId="0" applyFont="1" applyFill="1" applyAlignment="1" applyProtection="1">
      <alignment wrapText="1"/>
      <protection/>
    </xf>
    <xf numFmtId="0" fontId="0" fillId="10" borderId="0" xfId="0" applyFill="1" applyAlignment="1" applyProtection="1">
      <alignment wrapText="1"/>
      <protection/>
    </xf>
    <xf numFmtId="0" fontId="0" fillId="10" borderId="0" xfId="0" applyFill="1" applyAlignment="1" applyProtection="1">
      <alignment/>
      <protection/>
    </xf>
    <xf numFmtId="0" fontId="69" fillId="9" borderId="0" xfId="0" applyFont="1" applyFill="1" applyAlignment="1" applyProtection="1">
      <alignment/>
      <protection/>
    </xf>
    <xf numFmtId="44" fontId="0" fillId="0" borderId="0" xfId="44" applyFont="1" applyAlignment="1">
      <alignment/>
    </xf>
    <xf numFmtId="0" fontId="62" fillId="0" borderId="24" xfId="0" applyFont="1" applyFill="1" applyBorder="1" applyAlignment="1" applyProtection="1">
      <alignment horizontal="center" wrapText="1"/>
      <protection locked="0"/>
    </xf>
    <xf numFmtId="0" fontId="62" fillId="0" borderId="25" xfId="0" applyFont="1" applyFill="1" applyBorder="1" applyAlignment="1" applyProtection="1">
      <alignment horizontal="center" wrapText="1"/>
      <protection locked="0"/>
    </xf>
    <xf numFmtId="44" fontId="0" fillId="0" borderId="0" xfId="44" applyFont="1" applyAlignment="1">
      <alignment wrapText="1"/>
    </xf>
    <xf numFmtId="0" fontId="69" fillId="0" borderId="0" xfId="0" applyFont="1" applyFill="1" applyAlignment="1" applyProtection="1">
      <alignment/>
      <protection/>
    </xf>
    <xf numFmtId="0" fontId="70" fillId="14" borderId="0" xfId="0" applyFont="1" applyFill="1" applyAlignment="1" applyProtection="1">
      <alignment horizontal="left"/>
      <protection/>
    </xf>
    <xf numFmtId="1" fontId="60" fillId="14" borderId="0" xfId="0" applyNumberFormat="1" applyFont="1" applyFill="1" applyAlignment="1" applyProtection="1">
      <alignment horizontal="right"/>
      <protection/>
    </xf>
    <xf numFmtId="0" fontId="60" fillId="3" borderId="0" xfId="0" applyFont="1" applyFill="1" applyAlignment="1" applyProtection="1">
      <alignment/>
      <protection/>
    </xf>
    <xf numFmtId="1" fontId="0" fillId="3" borderId="0" xfId="0" applyNumberFormat="1" applyFill="1" applyAlignment="1" applyProtection="1">
      <alignment horizontal="center"/>
      <protection/>
    </xf>
    <xf numFmtId="1" fontId="0" fillId="3" borderId="0" xfId="0" applyNumberFormat="1" applyFill="1" applyAlignment="1" applyProtection="1">
      <alignment horizontal="right"/>
      <protection/>
    </xf>
    <xf numFmtId="0" fontId="0" fillId="3" borderId="0" xfId="0" applyFill="1" applyAlignment="1" applyProtection="1">
      <alignment wrapText="1"/>
      <protection/>
    </xf>
    <xf numFmtId="0" fontId="0" fillId="3" borderId="0" xfId="0" applyFill="1" applyAlignment="1" applyProtection="1">
      <alignment vertical="center" wrapText="1"/>
      <protection/>
    </xf>
    <xf numFmtId="9" fontId="60" fillId="3" borderId="0" xfId="0" applyNumberFormat="1" applyFont="1" applyFill="1" applyAlignment="1" applyProtection="1">
      <alignment horizontal="left"/>
      <protection/>
    </xf>
    <xf numFmtId="44" fontId="0" fillId="0" borderId="0" xfId="44" applyNumberFormat="1" applyFont="1" applyFill="1" applyAlignment="1" applyProtection="1">
      <alignment/>
      <protection/>
    </xf>
    <xf numFmtId="0" fontId="67" fillId="9" borderId="0" xfId="0" applyFont="1" applyFill="1" applyAlignment="1" applyProtection="1">
      <alignment/>
      <protection/>
    </xf>
    <xf numFmtId="44" fontId="0" fillId="0" borderId="0" xfId="44" applyFont="1" applyAlignment="1">
      <alignment/>
    </xf>
    <xf numFmtId="0" fontId="71" fillId="15" borderId="0" xfId="0" applyFont="1" applyFill="1" applyAlignment="1" applyProtection="1">
      <alignment/>
      <protection/>
    </xf>
    <xf numFmtId="1" fontId="0" fillId="15" borderId="0" xfId="0" applyNumberFormat="1" applyFill="1" applyAlignment="1" applyProtection="1">
      <alignment horizontal="center"/>
      <protection/>
    </xf>
    <xf numFmtId="1" fontId="0" fillId="15" borderId="0" xfId="0" applyNumberFormat="1" applyFill="1" applyAlignment="1" applyProtection="1">
      <alignment horizontal="right"/>
      <protection/>
    </xf>
    <xf numFmtId="44" fontId="0" fillId="0" borderId="11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20" xfId="44" applyFont="1" applyBorder="1" applyAlignment="1">
      <alignment/>
    </xf>
    <xf numFmtId="44" fontId="0" fillId="35" borderId="0" xfId="44" applyNumberFormat="1" applyFont="1" applyFill="1" applyBorder="1" applyAlignment="1" applyProtection="1">
      <alignment/>
      <protection/>
    </xf>
    <xf numFmtId="44" fontId="33" fillId="35" borderId="0" xfId="44" applyNumberFormat="1" applyFont="1" applyFill="1" applyBorder="1" applyAlignment="1" applyProtection="1">
      <alignment horizontal="center"/>
      <protection/>
    </xf>
    <xf numFmtId="44" fontId="0" fillId="0" borderId="0" xfId="44" applyNumberFormat="1" applyFont="1" applyFill="1" applyBorder="1" applyAlignment="1" applyProtection="1">
      <alignment/>
      <protection/>
    </xf>
    <xf numFmtId="44" fontId="0" fillId="17" borderId="0" xfId="44" applyNumberFormat="1" applyFont="1" applyFill="1" applyBorder="1" applyAlignment="1" applyProtection="1">
      <alignment/>
      <protection/>
    </xf>
    <xf numFmtId="44" fontId="0" fillId="17" borderId="0" xfId="0" applyNumberFormat="1" applyFill="1" applyAlignment="1" applyProtection="1">
      <alignment/>
      <protection/>
    </xf>
    <xf numFmtId="44" fontId="0" fillId="17" borderId="0" xfId="44" applyNumberFormat="1" applyFont="1" applyFill="1" applyBorder="1" applyAlignment="1" applyProtection="1">
      <alignment wrapText="1"/>
      <protection/>
    </xf>
    <xf numFmtId="44" fontId="0" fillId="14" borderId="0" xfId="44" applyNumberFormat="1" applyFont="1" applyFill="1" applyBorder="1" applyAlignment="1" applyProtection="1">
      <alignment/>
      <protection/>
    </xf>
    <xf numFmtId="44" fontId="0" fillId="14" borderId="0" xfId="44" applyNumberFormat="1" applyFont="1" applyFill="1" applyBorder="1" applyAlignment="1" applyProtection="1">
      <alignment/>
      <protection/>
    </xf>
    <xf numFmtId="44" fontId="72" fillId="0" borderId="26" xfId="44" applyNumberFormat="1" applyFont="1" applyFill="1" applyBorder="1" applyAlignment="1" applyProtection="1">
      <alignment/>
      <protection/>
    </xf>
    <xf numFmtId="44" fontId="61" fillId="15" borderId="0" xfId="44" applyNumberFormat="1" applyFont="1" applyFill="1" applyAlignment="1" applyProtection="1">
      <alignment/>
      <protection/>
    </xf>
    <xf numFmtId="44" fontId="61" fillId="0" borderId="0" xfId="44" applyNumberFormat="1" applyFont="1" applyFill="1" applyAlignment="1" applyProtection="1">
      <alignment/>
      <protection/>
    </xf>
    <xf numFmtId="44" fontId="0" fillId="16" borderId="0" xfId="44" applyNumberFormat="1" applyFont="1" applyFill="1" applyAlignment="1" applyProtection="1">
      <alignment/>
      <protection/>
    </xf>
    <xf numFmtId="44" fontId="0" fillId="16" borderId="27" xfId="44" applyNumberFormat="1" applyFont="1" applyFill="1" applyBorder="1" applyAlignment="1" applyProtection="1">
      <alignment/>
      <protection/>
    </xf>
    <xf numFmtId="0" fontId="73" fillId="8" borderId="0" xfId="0" applyFont="1" applyFill="1" applyAlignment="1" applyProtection="1">
      <alignment vertical="center"/>
      <protection/>
    </xf>
    <xf numFmtId="1" fontId="74" fillId="8" borderId="0" xfId="0" applyNumberFormat="1" applyFont="1" applyFill="1" applyAlignment="1" applyProtection="1">
      <alignment horizontal="right"/>
      <protection/>
    </xf>
    <xf numFmtId="44" fontId="0" fillId="0" borderId="0" xfId="44" applyFont="1" applyAlignment="1">
      <alignment/>
    </xf>
    <xf numFmtId="44" fontId="0" fillId="15" borderId="0" xfId="44" applyNumberFormat="1" applyFont="1" applyFill="1" applyAlignment="1" applyProtection="1">
      <alignment/>
      <protection/>
    </xf>
    <xf numFmtId="0" fontId="64" fillId="0" borderId="0" xfId="0" applyFont="1" applyFill="1" applyAlignment="1" applyProtection="1">
      <alignment horizontal="left" vertical="center" wrapText="1"/>
      <protection/>
    </xf>
    <xf numFmtId="1" fontId="0" fillId="9" borderId="0" xfId="0" applyNumberFormat="1" applyFont="1" applyFill="1" applyAlignment="1" applyProtection="1">
      <alignment horizontal="center"/>
      <protection/>
    </xf>
    <xf numFmtId="1" fontId="0" fillId="9" borderId="0" xfId="0" applyNumberFormat="1" applyFont="1" applyFill="1" applyAlignment="1" applyProtection="1">
      <alignment horizontal="right"/>
      <protection/>
    </xf>
    <xf numFmtId="0" fontId="11" fillId="9" borderId="0" xfId="0" applyFont="1" applyFill="1" applyAlignment="1" applyProtection="1">
      <alignment/>
      <protection/>
    </xf>
    <xf numFmtId="0" fontId="75" fillId="9" borderId="0" xfId="0" applyFont="1" applyFill="1" applyAlignment="1" applyProtection="1">
      <alignment/>
      <protection/>
    </xf>
    <xf numFmtId="1" fontId="75" fillId="9" borderId="0" xfId="0" applyNumberFormat="1" applyFont="1" applyFill="1" applyAlignment="1" applyProtection="1">
      <alignment horizontal="center"/>
      <protection/>
    </xf>
    <xf numFmtId="1" fontId="75" fillId="9" borderId="0" xfId="0" applyNumberFormat="1" applyFont="1" applyFill="1" applyAlignment="1" applyProtection="1">
      <alignment horizontal="right"/>
      <protection/>
    </xf>
    <xf numFmtId="44" fontId="75" fillId="15" borderId="0" xfId="44" applyNumberFormat="1" applyFont="1" applyFill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4" fontId="76" fillId="36" borderId="27" xfId="44" applyNumberFormat="1" applyFont="1" applyFill="1" applyBorder="1" applyAlignment="1" applyProtection="1">
      <alignment vertical="center"/>
      <protection/>
    </xf>
    <xf numFmtId="0" fontId="77" fillId="14" borderId="0" xfId="0" applyFont="1" applyFill="1" applyAlignment="1" applyProtection="1">
      <alignment horizontal="left"/>
      <protection/>
    </xf>
    <xf numFmtId="0" fontId="69" fillId="14" borderId="0" xfId="0" applyFont="1" applyFill="1" applyAlignment="1" applyProtection="1">
      <alignment horizontal="right" wrapText="1"/>
      <protection/>
    </xf>
    <xf numFmtId="0" fontId="66" fillId="14" borderId="0" xfId="0" applyFont="1" applyFill="1" applyAlignment="1" applyProtection="1">
      <alignment horizontal="right" wrapText="1"/>
      <protection/>
    </xf>
    <xf numFmtId="44" fontId="78" fillId="15" borderId="0" xfId="44" applyFont="1" applyFill="1" applyAlignment="1" applyProtection="1">
      <alignment/>
      <protection/>
    </xf>
    <xf numFmtId="1" fontId="75" fillId="0" borderId="0" xfId="0" applyNumberFormat="1" applyFont="1" applyFill="1" applyAlignment="1" applyProtection="1">
      <alignment horizontal="center"/>
      <protection locked="0"/>
    </xf>
    <xf numFmtId="1" fontId="6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75" fillId="0" borderId="0" xfId="0" applyFont="1" applyFill="1" applyAlignment="1" applyProtection="1">
      <alignment/>
      <protection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44" fontId="0" fillId="0" borderId="31" xfId="44" applyFont="1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7" borderId="35" xfId="0" applyFill="1" applyBorder="1" applyAlignment="1">
      <alignment horizontal="left"/>
    </xf>
    <xf numFmtId="0" fontId="0" fillId="37" borderId="36" xfId="0" applyFill="1" applyBorder="1" applyAlignment="1">
      <alignment/>
    </xf>
    <xf numFmtId="0" fontId="0" fillId="37" borderId="37" xfId="0" applyFill="1" applyBorder="1" applyAlignment="1">
      <alignment/>
    </xf>
    <xf numFmtId="44" fontId="0" fillId="0" borderId="0" xfId="44" applyFont="1" applyAlignment="1">
      <alignment wrapText="1"/>
    </xf>
    <xf numFmtId="1" fontId="79" fillId="15" borderId="0" xfId="0" applyNumberFormat="1" applyFont="1" applyFill="1" applyAlignment="1" applyProtection="1">
      <alignment horizontal="right"/>
      <protection/>
    </xf>
    <xf numFmtId="0" fontId="67" fillId="8" borderId="0" xfId="0" applyFont="1" applyFill="1" applyAlignment="1" applyProtection="1">
      <alignment horizontal="left" vertical="top" wrapText="1"/>
      <protection/>
    </xf>
    <xf numFmtId="0" fontId="64" fillId="15" borderId="0" xfId="0" applyFont="1" applyFill="1" applyAlignment="1" applyProtection="1">
      <alignment horizontal="left" vertical="center" wrapText="1"/>
      <protection/>
    </xf>
    <xf numFmtId="0" fontId="64" fillId="36" borderId="0" xfId="0" applyFont="1" applyFill="1" applyAlignment="1" applyProtection="1">
      <alignment horizontal="left" vertical="top" wrapText="1"/>
      <protection/>
    </xf>
    <xf numFmtId="0" fontId="80" fillId="11" borderId="0" xfId="0" applyFont="1" applyFill="1" applyAlignment="1" applyProtection="1">
      <alignment horizontal="center"/>
      <protection/>
    </xf>
    <xf numFmtId="0" fontId="67" fillId="0" borderId="0" xfId="0" applyFont="1" applyFill="1" applyAlignment="1" applyProtection="1">
      <alignment horizontal="left" wrapText="1"/>
      <protection/>
    </xf>
    <xf numFmtId="0" fontId="60" fillId="15" borderId="0" xfId="0" applyFont="1" applyFill="1" applyAlignment="1" applyProtection="1">
      <alignment horizontal="left" wrapText="1"/>
      <protection/>
    </xf>
    <xf numFmtId="0" fontId="0" fillId="9" borderId="0" xfId="0" applyFill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0</xdr:rowOff>
    </xdr:from>
    <xdr:to>
      <xdr:col>4</xdr:col>
      <xdr:colOff>9525</xdr:colOff>
      <xdr:row>2</xdr:row>
      <xdr:rowOff>485775</xdr:rowOff>
    </xdr:to>
    <xdr:pic>
      <xdr:nvPicPr>
        <xdr:cNvPr id="1" name="Picture 3" descr="calvary logo (with Calvary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E15" totalsRowShown="0">
  <autoFilter ref="A1:E15"/>
  <tableColumns count="5">
    <tableColumn id="1" name="Year"/>
    <tableColumn id="2" name="Tuition"/>
    <tableColumn id="3" name="Levies"/>
    <tableColumn id="4" name="1:1"/>
    <tableColumn id="5" name="TOTAL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89" name="Table89" displayName="Table89" ref="G56:G57" totalsRowShown="0">
  <autoFilter ref="G56:G57"/>
  <tableColumns count="1">
    <tableColumn id="1" name="Column1"/>
  </tableColumns>
  <tableStyleInfo name="TableStyleDark5" showFirstColumn="0" showLastColumn="0" showRowStripes="1" showColumnStripes="0"/>
</table>
</file>

<file path=xl/tables/table11.xml><?xml version="1.0" encoding="utf-8"?>
<table xmlns="http://schemas.openxmlformats.org/spreadsheetml/2006/main" id="90" name="Table90" displayName="Table90" ref="A62:B67" totalsRowShown="0">
  <autoFilter ref="A62:B67"/>
  <tableColumns count="2">
    <tableColumn id="1" name="Loyalty"/>
    <tableColumn id="2" name="Column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8:B33" totalsRowShown="0">
  <autoFilter ref="A18:B33"/>
  <tableColumns count="2">
    <tableColumn id="1" name="Year"/>
    <tableColumn id="2" name="Levies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36:B50" totalsRowShown="0">
  <autoFilter ref="A36:B50"/>
  <tableColumns count="2">
    <tableColumn id="1" name="Year"/>
    <tableColumn id="2" name="Laptop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D19:E27" totalsRowShown="0">
  <autoFilter ref="D19:E27"/>
  <tableColumns count="2">
    <tableColumn id="1" name="No of chn"/>
    <tableColumn id="2" name="Bus Total"/>
  </tableColumns>
  <tableStyleInfo name="TableStyleMedium26" showFirstColumn="0" showLastColumn="0" showRowStripes="1" showColumnStripes="0"/>
</table>
</file>

<file path=xl/tables/table5.xml><?xml version="1.0" encoding="utf-8"?>
<table xmlns="http://schemas.openxmlformats.org/spreadsheetml/2006/main" id="35" name="Table35" displayName="Table35" ref="D29:F32" totalsRowShown="0">
  <autoFilter ref="D29:F32"/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36" name="Table36" displayName="Table36" ref="D36:E50" totalsRowShown="0">
  <autoFilter ref="D36:E50"/>
  <tableColumns count="2">
    <tableColumn id="1" name="Year"/>
    <tableColumn id="2" name="OTP discount standard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49" name="Table49" displayName="Table49" ref="A53:C60" totalsRowShown="0">
  <autoFilter ref="A53:C60"/>
  <tableColumns count="3">
    <tableColumn id="1" name="Year"/>
    <tableColumn id="2" name="Commencement "/>
    <tableColumn id="3" name="Yr7/8 Discount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71" name="Table3672" displayName="Table3672" ref="G36:H50" totalsRowShown="0">
  <autoFilter ref="G36:H50"/>
  <tableColumns count="2">
    <tableColumn id="1" name="Year"/>
    <tableColumn id="2" name="OTP discount - Direct Debit"/>
  </tableColumns>
  <tableStyleInfo name="TableStyleLight17" showFirstColumn="0" showLastColumn="0" showRowStripes="1" showColumnStripes="0"/>
</table>
</file>

<file path=xl/tables/table9.xml><?xml version="1.0" encoding="utf-8"?>
<table xmlns="http://schemas.openxmlformats.org/spreadsheetml/2006/main" id="88" name="Table88" displayName="Table88" ref="G52:H54" totalsRowShown="0">
  <autoFilter ref="G52:H54"/>
  <tableColumns count="2">
    <tableColumn id="1" name="Column1"/>
    <tableColumn id="2" name="Column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4"/>
  <sheetViews>
    <sheetView tabSelected="1" zoomScale="80" zoomScaleNormal="80" zoomScalePageLayoutView="0" workbookViewId="0" topLeftCell="A1">
      <selection activeCell="B171" sqref="B171"/>
    </sheetView>
  </sheetViews>
  <sheetFormatPr defaultColWidth="9.140625" defaultRowHeight="15"/>
  <cols>
    <col min="1" max="1" width="45.00390625" style="84" customWidth="1"/>
    <col min="2" max="2" width="14.8515625" style="50" customWidth="1"/>
    <col min="3" max="3" width="24.421875" style="72" customWidth="1"/>
    <col min="4" max="4" width="15.00390625" style="107" bestFit="1" customWidth="1"/>
    <col min="5" max="5" width="10.140625" style="84" bestFit="1" customWidth="1"/>
    <col min="6" max="6" width="9.140625" style="84" customWidth="1"/>
    <col min="7" max="7" width="8.28125" style="84" bestFit="1" customWidth="1"/>
    <col min="8" max="8" width="12.8515625" style="84" customWidth="1"/>
    <col min="9" max="9" width="6.57421875" style="84" bestFit="1" customWidth="1"/>
    <col min="10" max="11" width="9.140625" style="84" customWidth="1"/>
    <col min="12" max="16384" width="9.140625" style="84" customWidth="1"/>
  </cols>
  <sheetData>
    <row r="1" spans="1:4" ht="26.25">
      <c r="A1" s="170" t="s">
        <v>80</v>
      </c>
      <c r="B1" s="170"/>
      <c r="C1" s="170"/>
      <c r="D1" s="170"/>
    </row>
    <row r="2" spans="1:4" ht="23.25">
      <c r="A2" s="52" t="s">
        <v>62</v>
      </c>
      <c r="B2" s="53"/>
      <c r="C2" s="54"/>
      <c r="D2" s="116"/>
    </row>
    <row r="3" spans="1:4" ht="72.75" customHeight="1">
      <c r="A3" s="55" t="s">
        <v>54</v>
      </c>
      <c r="B3" s="56" t="s">
        <v>53</v>
      </c>
      <c r="C3" s="57" t="s">
        <v>43</v>
      </c>
      <c r="D3" s="117" t="s">
        <v>42</v>
      </c>
    </row>
    <row r="4" spans="1:4" ht="15">
      <c r="A4" s="58" t="s">
        <v>7</v>
      </c>
      <c r="B4" s="42"/>
      <c r="C4" s="59" t="s">
        <v>2</v>
      </c>
      <c r="D4" s="116">
        <f>LOOKUP(B4,Sheet2!$A$2:$A$15,Sheet2!$B$2:$B$15)</f>
        <v>0</v>
      </c>
    </row>
    <row r="5" spans="1:4" ht="15">
      <c r="A5" s="58"/>
      <c r="B5" s="49"/>
      <c r="C5" s="59" t="s">
        <v>4</v>
      </c>
      <c r="D5" s="116">
        <f>LOOKUP(B4,Sheet2!$A$19:$A$32,Sheet2!$B$19:$B$32)</f>
        <v>0</v>
      </c>
    </row>
    <row r="6" spans="1:4" ht="15">
      <c r="A6" s="58"/>
      <c r="B6" s="49"/>
      <c r="C6" s="59" t="s">
        <v>11</v>
      </c>
      <c r="D6" s="116">
        <f>LOOKUP(B4,Sheet2!$A$37:$A$50,Sheet2!$B$37:$B$50)</f>
        <v>0</v>
      </c>
    </row>
    <row r="7" spans="1:4" ht="15">
      <c r="A7" s="58"/>
      <c r="B7" s="49"/>
      <c r="C7" s="59"/>
      <c r="D7" s="116"/>
    </row>
    <row r="8" spans="1:4" ht="15">
      <c r="A8" s="58" t="s">
        <v>8</v>
      </c>
      <c r="B8" s="42"/>
      <c r="C8" s="59" t="s">
        <v>2</v>
      </c>
      <c r="D8" s="116">
        <f>LOOKUP(B8,Sheet2!$A$2:$A$15,Sheet2!$B$2:$B$15)</f>
        <v>0</v>
      </c>
    </row>
    <row r="9" spans="1:4" ht="15">
      <c r="A9" s="58"/>
      <c r="B9" s="49"/>
      <c r="C9" s="59" t="s">
        <v>4</v>
      </c>
      <c r="D9" s="116">
        <f>LOOKUP(B8,Sheet2!$A$19:$A$32,Sheet2!$B$19:$B$32)</f>
        <v>0</v>
      </c>
    </row>
    <row r="10" spans="1:4" ht="15">
      <c r="A10" s="58"/>
      <c r="B10" s="49"/>
      <c r="C10" s="59" t="s">
        <v>11</v>
      </c>
      <c r="D10" s="116">
        <f>LOOKUP(B8,Sheet2!$A$37:$A$50,Sheet2!$B$37:$B$50)</f>
        <v>0</v>
      </c>
    </row>
    <row r="11" spans="1:4" ht="15">
      <c r="A11" s="58"/>
      <c r="B11" s="49"/>
      <c r="C11" s="59"/>
      <c r="D11" s="116"/>
    </row>
    <row r="12" spans="1:4" ht="15">
      <c r="A12" s="58" t="s">
        <v>9</v>
      </c>
      <c r="B12" s="42"/>
      <c r="C12" s="59" t="s">
        <v>2</v>
      </c>
      <c r="D12" s="116">
        <f>LOOKUP(B12,Sheet2!$A$2:$A$15,Sheet2!$B$2:$B$15)</f>
        <v>0</v>
      </c>
    </row>
    <row r="13" spans="1:4" ht="15">
      <c r="A13" s="58"/>
      <c r="B13" s="49"/>
      <c r="C13" s="59" t="s">
        <v>4</v>
      </c>
      <c r="D13" s="116">
        <f>LOOKUP(B12,Sheet2!$A$19:$A$32,Sheet2!$B$19:$B$32)</f>
        <v>0</v>
      </c>
    </row>
    <row r="14" spans="1:4" ht="15">
      <c r="A14" s="58"/>
      <c r="B14" s="49"/>
      <c r="C14" s="59" t="s">
        <v>11</v>
      </c>
      <c r="D14" s="116">
        <f>LOOKUP(B12,Sheet2!$A$37:$A$50,Sheet2!$B$37:$B$50)</f>
        <v>0</v>
      </c>
    </row>
    <row r="15" spans="1:4" ht="15">
      <c r="A15" s="58"/>
      <c r="B15" s="49"/>
      <c r="C15" s="59"/>
      <c r="D15" s="116"/>
    </row>
    <row r="16" spans="1:4" ht="15">
      <c r="A16" s="58" t="s">
        <v>12</v>
      </c>
      <c r="B16" s="42"/>
      <c r="C16" s="59" t="s">
        <v>2</v>
      </c>
      <c r="D16" s="116">
        <v>0</v>
      </c>
    </row>
    <row r="17" spans="1:4" ht="15">
      <c r="A17" s="58"/>
      <c r="B17" s="49"/>
      <c r="C17" s="59" t="s">
        <v>4</v>
      </c>
      <c r="D17" s="116">
        <f>LOOKUP(B16,Sheet2!$A$19:$A$32,Sheet2!$B$19:$B$32)</f>
        <v>0</v>
      </c>
    </row>
    <row r="18" spans="1:4" ht="15">
      <c r="A18" s="58"/>
      <c r="B18" s="49"/>
      <c r="C18" s="59" t="s">
        <v>11</v>
      </c>
      <c r="D18" s="116">
        <f>LOOKUP(B16,Sheet2!$A$37:$A$50,Sheet2!$B$37:$B$50)</f>
        <v>0</v>
      </c>
    </row>
    <row r="19" spans="1:4" ht="15">
      <c r="A19" s="58"/>
      <c r="B19" s="49"/>
      <c r="C19" s="59"/>
      <c r="D19" s="116"/>
    </row>
    <row r="20" spans="1:4" ht="15">
      <c r="A20" s="58" t="s">
        <v>13</v>
      </c>
      <c r="B20" s="42"/>
      <c r="C20" s="59" t="s">
        <v>2</v>
      </c>
      <c r="D20" s="116">
        <v>0</v>
      </c>
    </row>
    <row r="21" spans="1:4" ht="15">
      <c r="A21" s="58"/>
      <c r="B21" s="49"/>
      <c r="C21" s="59" t="s">
        <v>4</v>
      </c>
      <c r="D21" s="116">
        <f>LOOKUP(B20,Sheet2!$A$19:$A$32,Sheet2!$B$19:$B$32)</f>
        <v>0</v>
      </c>
    </row>
    <row r="22" spans="1:4" ht="15">
      <c r="A22" s="58"/>
      <c r="B22" s="49"/>
      <c r="C22" s="59" t="s">
        <v>11</v>
      </c>
      <c r="D22" s="116">
        <f>LOOKUP(B20,Sheet2!$A$37:$A$50,Sheet2!$B$37:$B$50)</f>
        <v>0</v>
      </c>
    </row>
    <row r="23" spans="1:4" ht="15">
      <c r="A23" s="58"/>
      <c r="B23" s="49"/>
      <c r="C23" s="59"/>
      <c r="D23" s="116"/>
    </row>
    <row r="24" spans="1:4" ht="15">
      <c r="A24" s="58" t="s">
        <v>14</v>
      </c>
      <c r="B24" s="42"/>
      <c r="C24" s="59" t="s">
        <v>2</v>
      </c>
      <c r="D24" s="116">
        <v>0</v>
      </c>
    </row>
    <row r="25" spans="1:4" ht="15">
      <c r="A25" s="60"/>
      <c r="B25" s="49"/>
      <c r="C25" s="59" t="s">
        <v>4</v>
      </c>
      <c r="D25" s="116">
        <f>LOOKUP(B24,Sheet2!$A$19:$A$32,Sheet2!$B$19:$B$32)</f>
        <v>0</v>
      </c>
    </row>
    <row r="26" spans="1:4" ht="15">
      <c r="A26" s="60"/>
      <c r="B26" s="49"/>
      <c r="C26" s="59" t="s">
        <v>11</v>
      </c>
      <c r="D26" s="116">
        <f>LOOKUP(B24,Sheet2!$A$37:$A$50,Sheet2!$B$37:$B$50)</f>
        <v>0</v>
      </c>
    </row>
    <row r="27" spans="1:4" ht="15">
      <c r="A27" s="60"/>
      <c r="B27" s="49"/>
      <c r="C27" s="59"/>
      <c r="D27" s="116"/>
    </row>
    <row r="28" spans="1:4" ht="15">
      <c r="A28" s="60"/>
      <c r="B28" s="49"/>
      <c r="C28" s="59"/>
      <c r="D28" s="116"/>
    </row>
    <row r="29" spans="1:4" ht="33.75" customHeight="1">
      <c r="A29" s="61" t="s">
        <v>61</v>
      </c>
      <c r="B29" s="43"/>
      <c r="C29" s="59"/>
      <c r="D29" s="116">
        <f>LOOKUP(B29,Sheet2!D20:D27,Sheet2!E20:E27)</f>
        <v>0</v>
      </c>
    </row>
    <row r="30" spans="1:4" ht="18.75" customHeight="1">
      <c r="A30" s="61"/>
      <c r="B30" s="49"/>
      <c r="C30" s="59"/>
      <c r="D30" s="116"/>
    </row>
    <row r="31" spans="1:4" ht="30">
      <c r="A31" s="62" t="s">
        <v>17</v>
      </c>
      <c r="B31" s="42"/>
      <c r="C31" s="59"/>
      <c r="D31" s="116">
        <f>B31*480</f>
        <v>0</v>
      </c>
    </row>
    <row r="32" spans="1:4" ht="15">
      <c r="A32" s="62"/>
      <c r="B32" s="49"/>
      <c r="C32" s="59"/>
      <c r="D32" s="116"/>
    </row>
    <row r="33" spans="1:4" ht="15">
      <c r="A33" s="63" t="s">
        <v>65</v>
      </c>
      <c r="B33" s="49"/>
      <c r="C33" s="59"/>
      <c r="D33" s="116"/>
    </row>
    <row r="34" spans="1:4" ht="15">
      <c r="A34" s="62" t="s">
        <v>66</v>
      </c>
      <c r="B34" s="49"/>
      <c r="C34" s="59"/>
      <c r="D34" s="116">
        <v>20</v>
      </c>
    </row>
    <row r="35" spans="1:4" ht="15">
      <c r="A35" s="62" t="s">
        <v>67</v>
      </c>
      <c r="B35" s="49"/>
      <c r="C35" s="59"/>
      <c r="D35" s="116">
        <v>250</v>
      </c>
    </row>
    <row r="36" spans="1:4" ht="15">
      <c r="A36" s="60" t="s">
        <v>68</v>
      </c>
      <c r="B36" s="49"/>
      <c r="C36" s="59"/>
      <c r="D36" s="116">
        <v>40</v>
      </c>
    </row>
    <row r="37" spans="1:4" ht="15">
      <c r="A37" s="60"/>
      <c r="B37" s="49"/>
      <c r="C37" s="59"/>
      <c r="D37" s="116"/>
    </row>
    <row r="38" spans="1:4" ht="30">
      <c r="A38" s="62" t="s">
        <v>117</v>
      </c>
      <c r="B38" s="51"/>
      <c r="C38" s="59"/>
      <c r="D38" s="116">
        <f>B38</f>
        <v>0</v>
      </c>
    </row>
    <row r="39" spans="1:4" ht="15">
      <c r="A39" s="60"/>
      <c r="B39" s="49"/>
      <c r="C39" s="59"/>
      <c r="D39" s="116"/>
    </row>
    <row r="40" spans="1:4" ht="15">
      <c r="A40" s="64"/>
      <c r="B40" s="48"/>
      <c r="C40" s="65"/>
      <c r="D40" s="118"/>
    </row>
    <row r="41" spans="1:4" ht="21">
      <c r="A41" s="73" t="s">
        <v>64</v>
      </c>
      <c r="B41" s="74"/>
      <c r="C41" s="75"/>
      <c r="D41" s="119"/>
    </row>
    <row r="42" spans="1:4" ht="15">
      <c r="A42" s="76"/>
      <c r="B42" s="74"/>
      <c r="C42" s="75"/>
      <c r="D42" s="119"/>
    </row>
    <row r="43" spans="1:4" ht="48.75">
      <c r="A43" s="77" t="s">
        <v>90</v>
      </c>
      <c r="B43" s="45"/>
      <c r="C43" s="75"/>
      <c r="D43" s="120">
        <f>B43</f>
        <v>0</v>
      </c>
    </row>
    <row r="44" spans="1:4" ht="15">
      <c r="A44" s="77"/>
      <c r="B44" s="74"/>
      <c r="C44" s="75"/>
      <c r="D44" s="121"/>
    </row>
    <row r="45" spans="1:4" ht="15">
      <c r="A45" s="64"/>
      <c r="B45" s="48"/>
      <c r="C45" s="65"/>
      <c r="D45" s="118"/>
    </row>
    <row r="46" spans="1:4" ht="21">
      <c r="A46" s="167" t="s">
        <v>63</v>
      </c>
      <c r="B46" s="167"/>
      <c r="C46" s="66"/>
      <c r="D46" s="122"/>
    </row>
    <row r="47" spans="1:4" ht="30" customHeight="1">
      <c r="A47" s="129" t="s">
        <v>88</v>
      </c>
      <c r="B47" s="129"/>
      <c r="C47" s="130"/>
      <c r="D47" s="122"/>
    </row>
    <row r="48" spans="1:4" ht="23.25">
      <c r="A48" s="146" t="s">
        <v>114</v>
      </c>
      <c r="B48" s="67"/>
      <c r="C48" s="68"/>
      <c r="D48" s="122"/>
    </row>
    <row r="49" spans="1:4" ht="15">
      <c r="A49" s="69" t="s">
        <v>18</v>
      </c>
      <c r="B49" s="44"/>
      <c r="C49" s="70">
        <v>15</v>
      </c>
      <c r="D49" s="123">
        <f>B49*C49</f>
        <v>0</v>
      </c>
    </row>
    <row r="50" spans="1:4" ht="15">
      <c r="A50" s="69" t="s">
        <v>19</v>
      </c>
      <c r="B50" s="95"/>
      <c r="C50" s="70">
        <v>130</v>
      </c>
      <c r="D50" s="123">
        <f aca="true" t="shared" si="0" ref="D50:D79">B50*C50</f>
        <v>0</v>
      </c>
    </row>
    <row r="51" spans="1:4" ht="15">
      <c r="A51" s="69" t="s">
        <v>20</v>
      </c>
      <c r="B51" s="95"/>
      <c r="C51" s="70">
        <v>35</v>
      </c>
      <c r="D51" s="123">
        <f t="shared" si="0"/>
        <v>0</v>
      </c>
    </row>
    <row r="52" spans="1:4" ht="15">
      <c r="A52" s="69" t="s">
        <v>21</v>
      </c>
      <c r="B52" s="95"/>
      <c r="C52" s="70">
        <v>24</v>
      </c>
      <c r="D52" s="123">
        <f t="shared" si="0"/>
        <v>0</v>
      </c>
    </row>
    <row r="53" spans="1:4" ht="15">
      <c r="A53" s="69" t="s">
        <v>74</v>
      </c>
      <c r="B53" s="95"/>
      <c r="C53" s="70">
        <v>14</v>
      </c>
      <c r="D53" s="123">
        <f t="shared" si="0"/>
        <v>0</v>
      </c>
    </row>
    <row r="54" spans="1:4" ht="15">
      <c r="A54" s="69" t="s">
        <v>22</v>
      </c>
      <c r="B54" s="95"/>
      <c r="C54" s="70">
        <v>10</v>
      </c>
      <c r="D54" s="123">
        <f t="shared" si="0"/>
        <v>0</v>
      </c>
    </row>
    <row r="55" spans="1:4" ht="15">
      <c r="A55" s="69" t="s">
        <v>75</v>
      </c>
      <c r="B55" s="95"/>
      <c r="C55" s="70">
        <v>0</v>
      </c>
      <c r="D55" s="123">
        <f t="shared" si="0"/>
        <v>0</v>
      </c>
    </row>
    <row r="56" spans="1:4" ht="15">
      <c r="A56" s="69" t="s">
        <v>23</v>
      </c>
      <c r="B56" s="95"/>
      <c r="C56" s="70">
        <v>105</v>
      </c>
      <c r="D56" s="123">
        <f t="shared" si="0"/>
        <v>0</v>
      </c>
    </row>
    <row r="57" spans="1:4" ht="15">
      <c r="A57" s="69" t="s">
        <v>76</v>
      </c>
      <c r="B57" s="95"/>
      <c r="C57" s="70">
        <v>10</v>
      </c>
      <c r="D57" s="123">
        <f t="shared" si="0"/>
        <v>0</v>
      </c>
    </row>
    <row r="58" spans="1:4" ht="15">
      <c r="A58" s="69" t="s">
        <v>24</v>
      </c>
      <c r="B58" s="95"/>
      <c r="C58" s="70">
        <v>10</v>
      </c>
      <c r="D58" s="123">
        <f t="shared" si="0"/>
        <v>0</v>
      </c>
    </row>
    <row r="59" spans="1:4" ht="15">
      <c r="A59" s="69" t="s">
        <v>77</v>
      </c>
      <c r="B59" s="95"/>
      <c r="C59" s="70">
        <v>10</v>
      </c>
      <c r="D59" s="123">
        <f t="shared" si="0"/>
        <v>0</v>
      </c>
    </row>
    <row r="60" spans="1:4" ht="15">
      <c r="A60" s="69" t="s">
        <v>25</v>
      </c>
      <c r="B60" s="95"/>
      <c r="C60" s="70">
        <v>120</v>
      </c>
      <c r="D60" s="123">
        <f t="shared" si="0"/>
        <v>0</v>
      </c>
    </row>
    <row r="61" spans="1:4" ht="15">
      <c r="A61" s="147" t="s">
        <v>86</v>
      </c>
      <c r="B61" s="95"/>
      <c r="C61" s="70">
        <v>13</v>
      </c>
      <c r="D61" s="123">
        <f t="shared" si="0"/>
        <v>0</v>
      </c>
    </row>
    <row r="62" spans="1:4" ht="15">
      <c r="A62" s="69" t="s">
        <v>26</v>
      </c>
      <c r="B62" s="95"/>
      <c r="C62" s="70">
        <v>70</v>
      </c>
      <c r="D62" s="123">
        <f t="shared" si="0"/>
        <v>0</v>
      </c>
    </row>
    <row r="63" spans="1:4" ht="15">
      <c r="A63" s="69" t="s">
        <v>27</v>
      </c>
      <c r="B63" s="95"/>
      <c r="C63" s="70">
        <v>60</v>
      </c>
      <c r="D63" s="123">
        <f t="shared" si="0"/>
        <v>0</v>
      </c>
    </row>
    <row r="64" spans="1:4" ht="15">
      <c r="A64" s="69" t="s">
        <v>28</v>
      </c>
      <c r="B64" s="95"/>
      <c r="C64" s="70">
        <v>145</v>
      </c>
      <c r="D64" s="123">
        <f t="shared" si="0"/>
        <v>0</v>
      </c>
    </row>
    <row r="65" spans="1:4" ht="15">
      <c r="A65" s="69" t="s">
        <v>29</v>
      </c>
      <c r="B65" s="95"/>
      <c r="C65" s="70">
        <v>230</v>
      </c>
      <c r="D65" s="123">
        <f t="shared" si="0"/>
        <v>0</v>
      </c>
    </row>
    <row r="66" spans="1:4" ht="15">
      <c r="A66" s="69" t="s">
        <v>78</v>
      </c>
      <c r="B66" s="95"/>
      <c r="C66" s="70">
        <v>60</v>
      </c>
      <c r="D66" s="123">
        <f t="shared" si="0"/>
        <v>0</v>
      </c>
    </row>
    <row r="67" spans="1:4" ht="15">
      <c r="A67" s="69" t="s">
        <v>30</v>
      </c>
      <c r="B67" s="95"/>
      <c r="C67" s="70">
        <v>50</v>
      </c>
      <c r="D67" s="123">
        <f t="shared" si="0"/>
        <v>0</v>
      </c>
    </row>
    <row r="68" spans="1:4" ht="15">
      <c r="A68" s="69" t="s">
        <v>39</v>
      </c>
      <c r="B68" s="95"/>
      <c r="C68" s="70">
        <v>0</v>
      </c>
      <c r="D68" s="123">
        <f t="shared" si="0"/>
        <v>0</v>
      </c>
    </row>
    <row r="69" spans="1:4" ht="15">
      <c r="A69" s="69" t="s">
        <v>38</v>
      </c>
      <c r="B69" s="95"/>
      <c r="C69" s="70">
        <v>300</v>
      </c>
      <c r="D69" s="123">
        <f t="shared" si="0"/>
        <v>0</v>
      </c>
    </row>
    <row r="70" spans="1:4" ht="15">
      <c r="A70" s="69" t="s">
        <v>31</v>
      </c>
      <c r="B70" s="95"/>
      <c r="C70" s="70">
        <v>50</v>
      </c>
      <c r="D70" s="123">
        <f t="shared" si="0"/>
        <v>0</v>
      </c>
    </row>
    <row r="71" spans="1:4" ht="15">
      <c r="A71" s="69" t="s">
        <v>32</v>
      </c>
      <c r="B71" s="95"/>
      <c r="C71" s="70">
        <v>50</v>
      </c>
      <c r="D71" s="123">
        <f t="shared" si="0"/>
        <v>0</v>
      </c>
    </row>
    <row r="72" spans="1:4" ht="15">
      <c r="A72" s="69" t="s">
        <v>33</v>
      </c>
      <c r="B72" s="95"/>
      <c r="C72" s="70">
        <v>105</v>
      </c>
      <c r="D72" s="123">
        <f t="shared" si="0"/>
        <v>0</v>
      </c>
    </row>
    <row r="73" spans="1:4" ht="15">
      <c r="A73" s="69" t="s">
        <v>37</v>
      </c>
      <c r="B73" s="95"/>
      <c r="C73" s="70">
        <v>65</v>
      </c>
      <c r="D73" s="123">
        <f t="shared" si="0"/>
        <v>0</v>
      </c>
    </row>
    <row r="74" spans="1:4" ht="15">
      <c r="A74" s="69" t="s">
        <v>34</v>
      </c>
      <c r="B74" s="95"/>
      <c r="C74" s="70">
        <v>215</v>
      </c>
      <c r="D74" s="123">
        <f t="shared" si="0"/>
        <v>0</v>
      </c>
    </row>
    <row r="75" spans="1:4" ht="15">
      <c r="A75" s="69" t="s">
        <v>40</v>
      </c>
      <c r="B75" s="95"/>
      <c r="C75" s="70">
        <v>60</v>
      </c>
      <c r="D75" s="123">
        <f t="shared" si="0"/>
        <v>0</v>
      </c>
    </row>
    <row r="76" spans="1:4" ht="15">
      <c r="A76" s="69" t="s">
        <v>41</v>
      </c>
      <c r="B76" s="95"/>
      <c r="C76" s="70">
        <v>0</v>
      </c>
      <c r="D76" s="123">
        <f t="shared" si="0"/>
        <v>0</v>
      </c>
    </row>
    <row r="77" spans="1:4" ht="15">
      <c r="A77" s="69" t="s">
        <v>35</v>
      </c>
      <c r="B77" s="95"/>
      <c r="C77" s="70">
        <v>50</v>
      </c>
      <c r="D77" s="123">
        <f t="shared" si="0"/>
        <v>0</v>
      </c>
    </row>
    <row r="78" spans="1:4" ht="15">
      <c r="A78" s="69" t="s">
        <v>79</v>
      </c>
      <c r="B78" s="96"/>
      <c r="C78" s="70">
        <v>20</v>
      </c>
      <c r="D78" s="123">
        <f t="shared" si="0"/>
        <v>0</v>
      </c>
    </row>
    <row r="79" spans="1:4" ht="15">
      <c r="A79" s="69" t="s">
        <v>36</v>
      </c>
      <c r="B79" s="96"/>
      <c r="C79" s="70">
        <v>135</v>
      </c>
      <c r="D79" s="123">
        <f t="shared" si="0"/>
        <v>0</v>
      </c>
    </row>
    <row r="80" spans="1:4" ht="23.25">
      <c r="A80" s="146" t="s">
        <v>115</v>
      </c>
      <c r="B80" s="99"/>
      <c r="C80" s="100"/>
      <c r="D80" s="123"/>
    </row>
    <row r="81" spans="1:4" ht="15">
      <c r="A81" s="69" t="s">
        <v>18</v>
      </c>
      <c r="B81" s="44"/>
      <c r="C81" s="70">
        <v>0</v>
      </c>
      <c r="D81" s="123">
        <f>B81*C81</f>
        <v>0</v>
      </c>
    </row>
    <row r="82" spans="1:4" ht="15">
      <c r="A82" s="69" t="s">
        <v>19</v>
      </c>
      <c r="B82" s="95"/>
      <c r="C82" s="70">
        <v>130</v>
      </c>
      <c r="D82" s="123">
        <f aca="true" t="shared" si="1" ref="D82:D111">B82*C82</f>
        <v>0</v>
      </c>
    </row>
    <row r="83" spans="1:4" ht="15">
      <c r="A83" s="69" t="s">
        <v>20</v>
      </c>
      <c r="B83" s="95"/>
      <c r="C83" s="70">
        <v>280</v>
      </c>
      <c r="D83" s="123">
        <f t="shared" si="1"/>
        <v>0</v>
      </c>
    </row>
    <row r="84" spans="1:4" ht="15">
      <c r="A84" s="69" t="s">
        <v>21</v>
      </c>
      <c r="B84" s="95"/>
      <c r="C84" s="70">
        <v>24</v>
      </c>
      <c r="D84" s="123">
        <f t="shared" si="1"/>
        <v>0</v>
      </c>
    </row>
    <row r="85" spans="1:4" ht="15">
      <c r="A85" s="69" t="s">
        <v>74</v>
      </c>
      <c r="B85" s="95"/>
      <c r="C85" s="70">
        <v>14</v>
      </c>
      <c r="D85" s="123">
        <f t="shared" si="1"/>
        <v>0</v>
      </c>
    </row>
    <row r="86" spans="1:4" ht="15">
      <c r="A86" s="148" t="s">
        <v>22</v>
      </c>
      <c r="B86" s="95"/>
      <c r="C86" s="70">
        <v>10</v>
      </c>
      <c r="D86" s="123">
        <f t="shared" si="1"/>
        <v>0</v>
      </c>
    </row>
    <row r="87" spans="1:4" ht="15">
      <c r="A87" s="148" t="s">
        <v>89</v>
      </c>
      <c r="B87" s="95"/>
      <c r="C87" s="70">
        <v>270</v>
      </c>
      <c r="D87" s="123">
        <f t="shared" si="1"/>
        <v>0</v>
      </c>
    </row>
    <row r="88" spans="1:4" ht="15">
      <c r="A88" s="69" t="s">
        <v>23</v>
      </c>
      <c r="B88" s="95"/>
      <c r="C88" s="70">
        <v>105</v>
      </c>
      <c r="D88" s="123">
        <f t="shared" si="1"/>
        <v>0</v>
      </c>
    </row>
    <row r="89" spans="1:4" ht="15">
      <c r="A89" s="69" t="s">
        <v>76</v>
      </c>
      <c r="B89" s="95"/>
      <c r="C89" s="70">
        <v>10</v>
      </c>
      <c r="D89" s="123">
        <f t="shared" si="1"/>
        <v>0</v>
      </c>
    </row>
    <row r="90" spans="1:4" ht="15">
      <c r="A90" s="69" t="s">
        <v>24</v>
      </c>
      <c r="B90" s="95"/>
      <c r="C90" s="70">
        <v>10</v>
      </c>
      <c r="D90" s="123">
        <f t="shared" si="1"/>
        <v>0</v>
      </c>
    </row>
    <row r="91" spans="1:4" ht="15">
      <c r="A91" s="69" t="s">
        <v>77</v>
      </c>
      <c r="B91" s="95"/>
      <c r="C91" s="70">
        <v>10</v>
      </c>
      <c r="D91" s="123">
        <f t="shared" si="1"/>
        <v>0</v>
      </c>
    </row>
    <row r="92" spans="1:4" ht="15">
      <c r="A92" s="69" t="s">
        <v>25</v>
      </c>
      <c r="B92" s="95"/>
      <c r="C92" s="70">
        <v>120</v>
      </c>
      <c r="D92" s="123">
        <f t="shared" si="1"/>
        <v>0</v>
      </c>
    </row>
    <row r="93" spans="1:4" ht="15">
      <c r="A93" s="147" t="s">
        <v>87</v>
      </c>
      <c r="B93" s="95"/>
      <c r="C93" s="70">
        <v>13</v>
      </c>
      <c r="D93" s="123">
        <f t="shared" si="1"/>
        <v>0</v>
      </c>
    </row>
    <row r="94" spans="1:4" ht="15">
      <c r="A94" s="69" t="s">
        <v>26</v>
      </c>
      <c r="B94" s="95"/>
      <c r="C94" s="70">
        <v>70</v>
      </c>
      <c r="D94" s="123">
        <f t="shared" si="1"/>
        <v>0</v>
      </c>
    </row>
    <row r="95" spans="1:4" ht="15">
      <c r="A95" s="69" t="s">
        <v>27</v>
      </c>
      <c r="B95" s="95"/>
      <c r="C95" s="70">
        <v>60</v>
      </c>
      <c r="D95" s="123">
        <f t="shared" si="1"/>
        <v>0</v>
      </c>
    </row>
    <row r="96" spans="1:4" ht="15">
      <c r="A96" s="69" t="s">
        <v>28</v>
      </c>
      <c r="B96" s="95"/>
      <c r="C96" s="70">
        <v>145</v>
      </c>
      <c r="D96" s="123">
        <f t="shared" si="1"/>
        <v>0</v>
      </c>
    </row>
    <row r="97" spans="1:4" ht="15">
      <c r="A97" s="69" t="s">
        <v>29</v>
      </c>
      <c r="B97" s="95"/>
      <c r="C97" s="70">
        <v>230</v>
      </c>
      <c r="D97" s="123">
        <f t="shared" si="1"/>
        <v>0</v>
      </c>
    </row>
    <row r="98" spans="1:4" ht="15">
      <c r="A98" s="69" t="s">
        <v>78</v>
      </c>
      <c r="B98" s="95"/>
      <c r="C98" s="70">
        <v>60</v>
      </c>
      <c r="D98" s="123">
        <f t="shared" si="1"/>
        <v>0</v>
      </c>
    </row>
    <row r="99" spans="1:4" ht="15">
      <c r="A99" s="69" t="s">
        <v>30</v>
      </c>
      <c r="B99" s="95"/>
      <c r="C99" s="70">
        <v>50</v>
      </c>
      <c r="D99" s="123">
        <f t="shared" si="1"/>
        <v>0</v>
      </c>
    </row>
    <row r="100" spans="1:4" ht="15">
      <c r="A100" s="69" t="s">
        <v>39</v>
      </c>
      <c r="B100" s="95"/>
      <c r="C100" s="70">
        <v>15</v>
      </c>
      <c r="D100" s="123">
        <f t="shared" si="1"/>
        <v>0</v>
      </c>
    </row>
    <row r="101" spans="1:4" ht="15">
      <c r="A101" s="69" t="s">
        <v>38</v>
      </c>
      <c r="B101" s="95"/>
      <c r="C101" s="70">
        <v>300</v>
      </c>
      <c r="D101" s="123">
        <f t="shared" si="1"/>
        <v>0</v>
      </c>
    </row>
    <row r="102" spans="1:4" ht="15">
      <c r="A102" s="69" t="s">
        <v>31</v>
      </c>
      <c r="B102" s="95"/>
      <c r="C102" s="70">
        <v>50</v>
      </c>
      <c r="D102" s="123">
        <f t="shared" si="1"/>
        <v>0</v>
      </c>
    </row>
    <row r="103" spans="1:4" ht="15">
      <c r="A103" s="69" t="s">
        <v>32</v>
      </c>
      <c r="B103" s="95"/>
      <c r="C103" s="70">
        <v>60</v>
      </c>
      <c r="D103" s="123">
        <f t="shared" si="1"/>
        <v>0</v>
      </c>
    </row>
    <row r="104" spans="1:4" ht="15">
      <c r="A104" s="69" t="s">
        <v>33</v>
      </c>
      <c r="B104" s="95"/>
      <c r="C104" s="70">
        <v>105</v>
      </c>
      <c r="D104" s="123">
        <f t="shared" si="1"/>
        <v>0</v>
      </c>
    </row>
    <row r="105" spans="1:4" ht="15">
      <c r="A105" s="69" t="s">
        <v>37</v>
      </c>
      <c r="B105" s="95"/>
      <c r="C105" s="70">
        <v>65</v>
      </c>
      <c r="D105" s="123">
        <f t="shared" si="1"/>
        <v>0</v>
      </c>
    </row>
    <row r="106" spans="1:4" ht="15">
      <c r="A106" s="69" t="s">
        <v>34</v>
      </c>
      <c r="B106" s="95"/>
      <c r="C106" s="70">
        <v>215</v>
      </c>
      <c r="D106" s="123">
        <f t="shared" si="1"/>
        <v>0</v>
      </c>
    </row>
    <row r="107" spans="1:4" ht="15">
      <c r="A107" s="69" t="s">
        <v>40</v>
      </c>
      <c r="B107" s="95"/>
      <c r="C107" s="70">
        <v>80</v>
      </c>
      <c r="D107" s="123">
        <f t="shared" si="1"/>
        <v>0</v>
      </c>
    </row>
    <row r="108" spans="1:4" ht="15">
      <c r="A108" s="69" t="s">
        <v>41</v>
      </c>
      <c r="B108" s="95"/>
      <c r="C108" s="70">
        <v>250</v>
      </c>
      <c r="D108" s="123">
        <f t="shared" si="1"/>
        <v>0</v>
      </c>
    </row>
    <row r="109" spans="1:4" ht="15">
      <c r="A109" s="69" t="s">
        <v>35</v>
      </c>
      <c r="B109" s="95"/>
      <c r="C109" s="70">
        <v>50</v>
      </c>
      <c r="D109" s="123">
        <f t="shared" si="1"/>
        <v>0</v>
      </c>
    </row>
    <row r="110" spans="1:4" ht="15">
      <c r="A110" s="69" t="s">
        <v>79</v>
      </c>
      <c r="B110" s="96"/>
      <c r="C110" s="70">
        <v>20</v>
      </c>
      <c r="D110" s="123">
        <f t="shared" si="1"/>
        <v>0</v>
      </c>
    </row>
    <row r="111" spans="1:4" ht="15">
      <c r="A111" s="69" t="s">
        <v>36</v>
      </c>
      <c r="B111" s="96"/>
      <c r="C111" s="70">
        <v>135</v>
      </c>
      <c r="D111" s="123">
        <f t="shared" si="1"/>
        <v>0</v>
      </c>
    </row>
    <row r="112" spans="1:4" ht="32.25" customHeight="1">
      <c r="A112" s="71"/>
      <c r="D112" s="124">
        <f>SUM(D4:D111)</f>
        <v>310</v>
      </c>
    </row>
    <row r="113" spans="1:4" ht="46.5" customHeight="1">
      <c r="A113" s="168" t="s">
        <v>55</v>
      </c>
      <c r="B113" s="168"/>
      <c r="C113" s="166">
        <f>COUNT(B4:B12)</f>
        <v>0</v>
      </c>
      <c r="D113" s="132"/>
    </row>
    <row r="114" spans="1:2" ht="18" customHeight="1">
      <c r="A114" s="133"/>
      <c r="B114" s="133"/>
    </row>
    <row r="115" spans="1:4" ht="23.25">
      <c r="A115" s="110" t="s">
        <v>58</v>
      </c>
      <c r="B115" s="111"/>
      <c r="C115" s="112"/>
      <c r="D115" s="132"/>
    </row>
    <row r="116" spans="1:4" ht="36.75" customHeight="1">
      <c r="A116" s="172" t="s">
        <v>106</v>
      </c>
      <c r="B116" s="172"/>
      <c r="C116" s="172"/>
      <c r="D116" s="132"/>
    </row>
    <row r="117" ht="21" customHeight="1">
      <c r="A117" s="71"/>
    </row>
    <row r="118" spans="1:4" ht="15.75">
      <c r="A118" s="80" t="s">
        <v>85</v>
      </c>
      <c r="B118" s="81"/>
      <c r="C118" s="78"/>
      <c r="D118" s="125"/>
    </row>
    <row r="119" spans="1:4" ht="15">
      <c r="A119" s="82" t="s">
        <v>111</v>
      </c>
      <c r="B119" s="81"/>
      <c r="C119" s="78"/>
      <c r="D119" s="125">
        <f>IF(C113&gt;1,-600,0)</f>
        <v>0</v>
      </c>
    </row>
    <row r="120" spans="1:4" ht="15">
      <c r="A120" s="82" t="s">
        <v>112</v>
      </c>
      <c r="B120" s="81"/>
      <c r="C120" s="78"/>
      <c r="D120" s="125">
        <f>IF(C113=3,-500,0)</f>
        <v>0</v>
      </c>
    </row>
    <row r="121" spans="1:4" ht="15">
      <c r="A121" s="93" t="s">
        <v>71</v>
      </c>
      <c r="B121" s="81"/>
      <c r="C121" s="78"/>
      <c r="D121" s="132"/>
    </row>
    <row r="122" ht="15">
      <c r="A122" s="98"/>
    </row>
    <row r="123" spans="1:4" ht="21">
      <c r="A123" s="108" t="s">
        <v>84</v>
      </c>
      <c r="B123" s="81"/>
      <c r="C123" s="78"/>
      <c r="D123" s="132"/>
    </row>
    <row r="124" spans="1:4" ht="20.25" customHeight="1">
      <c r="A124" s="136" t="s">
        <v>108</v>
      </c>
      <c r="B124" s="81"/>
      <c r="C124" s="78"/>
      <c r="D124" s="132"/>
    </row>
    <row r="125" spans="1:4" ht="15">
      <c r="A125" s="137" t="s">
        <v>102</v>
      </c>
      <c r="B125" s="81"/>
      <c r="C125" s="78"/>
      <c r="D125" s="132"/>
    </row>
    <row r="126" spans="1:4" s="152" customFormat="1" ht="15">
      <c r="A126" s="137" t="s">
        <v>104</v>
      </c>
      <c r="B126" s="134"/>
      <c r="C126" s="135"/>
      <c r="D126" s="132"/>
    </row>
    <row r="127" spans="1:4" s="152" customFormat="1" ht="15">
      <c r="A127" s="137" t="s">
        <v>116</v>
      </c>
      <c r="B127" s="134"/>
      <c r="C127" s="135"/>
      <c r="D127" s="132"/>
    </row>
    <row r="128" spans="1:4" ht="30.75" customHeight="1">
      <c r="A128" s="93"/>
      <c r="B128" s="46"/>
      <c r="C128" s="78"/>
      <c r="D128" s="125">
        <f>LOOKUP(B128,Sheet2!A63:A67,Sheet2!B63:B67)</f>
        <v>0</v>
      </c>
    </row>
    <row r="129" spans="1:4" ht="17.25" customHeight="1">
      <c r="A129" s="93"/>
      <c r="B129" s="81"/>
      <c r="C129" s="78"/>
      <c r="D129" s="132"/>
    </row>
    <row r="130" ht="17.25" customHeight="1">
      <c r="A130" s="98"/>
    </row>
    <row r="131" spans="1:4" ht="17.25" customHeight="1">
      <c r="A131" s="108" t="s">
        <v>107</v>
      </c>
      <c r="B131" s="81"/>
      <c r="C131" s="78"/>
      <c r="D131" s="132"/>
    </row>
    <row r="132" spans="1:5" s="153" customFormat="1" ht="17.25" customHeight="1">
      <c r="A132" s="137" t="s">
        <v>109</v>
      </c>
      <c r="B132" s="138"/>
      <c r="C132" s="139"/>
      <c r="D132" s="140"/>
      <c r="E132" s="84"/>
    </row>
    <row r="133" spans="1:5" s="153" customFormat="1" ht="17.25" customHeight="1">
      <c r="A133" s="137" t="s">
        <v>113</v>
      </c>
      <c r="B133" s="138"/>
      <c r="C133" s="139"/>
      <c r="D133" s="140"/>
      <c r="E133" s="84"/>
    </row>
    <row r="134" spans="1:5" s="153" customFormat="1" ht="17.25" customHeight="1">
      <c r="A134" s="137" t="s">
        <v>110</v>
      </c>
      <c r="B134" s="138"/>
      <c r="C134" s="139"/>
      <c r="D134" s="140"/>
      <c r="E134" s="84"/>
    </row>
    <row r="135" spans="1:5" s="153" customFormat="1" ht="33" customHeight="1">
      <c r="A135" s="137"/>
      <c r="B135" s="150"/>
      <c r="C135" s="139"/>
      <c r="D135" s="149">
        <f>-B135</f>
        <v>0</v>
      </c>
      <c r="E135" s="84"/>
    </row>
    <row r="136" spans="1:5" s="153" customFormat="1" ht="17.25" customHeight="1">
      <c r="A136" s="137"/>
      <c r="B136" s="138"/>
      <c r="C136" s="139"/>
      <c r="D136" s="140"/>
      <c r="E136" s="84"/>
    </row>
    <row r="137" spans="1:3" ht="92.25" customHeight="1">
      <c r="A137" s="171" t="s">
        <v>98</v>
      </c>
      <c r="B137" s="171"/>
      <c r="C137" s="171"/>
    </row>
    <row r="138" spans="1:4" ht="21">
      <c r="A138" s="101" t="s">
        <v>99</v>
      </c>
      <c r="B138" s="102"/>
      <c r="C138" s="103"/>
      <c r="D138" s="132"/>
    </row>
    <row r="139" spans="1:4" ht="15">
      <c r="A139" s="101" t="s">
        <v>91</v>
      </c>
      <c r="B139" s="102"/>
      <c r="C139" s="103"/>
      <c r="D139" s="132"/>
    </row>
    <row r="140" spans="1:4" ht="15">
      <c r="A140" s="101" t="s">
        <v>92</v>
      </c>
      <c r="B140" s="102"/>
      <c r="C140" s="103"/>
      <c r="D140" s="132"/>
    </row>
    <row r="141" spans="1:4" ht="47.25" customHeight="1">
      <c r="A141" s="105" t="s">
        <v>94</v>
      </c>
      <c r="B141" s="151"/>
      <c r="C141" s="103"/>
      <c r="D141" s="132"/>
    </row>
    <row r="142" spans="1:4" ht="15">
      <c r="A142" s="104"/>
      <c r="B142" s="102"/>
      <c r="C142" s="103"/>
      <c r="D142" s="132"/>
    </row>
    <row r="143" spans="1:4" ht="15">
      <c r="A143" s="104" t="s">
        <v>44</v>
      </c>
      <c r="B143" s="102"/>
      <c r="C143" s="103"/>
      <c r="D143" s="125">
        <f>LOOKUP(B4,Sheet2!D38:D51,Sheet2!E38:E51)*AND(B141="Y")*AND(B164&lt;500)*AND(B149="")*AND(B157="")</f>
        <v>0</v>
      </c>
    </row>
    <row r="144" spans="1:4" ht="15">
      <c r="A144" s="104" t="s">
        <v>45</v>
      </c>
      <c r="B144" s="102"/>
      <c r="C144" s="103"/>
      <c r="D144" s="125">
        <f>LOOKUP(B8,Sheet2!D38:D50,Sheet2!E38:E50)*AND(B141="Y")*AND(B164&lt;500)*AND(B149="")*AND(B157="")</f>
        <v>0</v>
      </c>
    </row>
    <row r="145" spans="1:4" ht="15">
      <c r="A145" s="104" t="s">
        <v>46</v>
      </c>
      <c r="B145" s="102"/>
      <c r="C145" s="103"/>
      <c r="D145" s="125">
        <f>LOOKUP(B12,Sheet2!D38:D50,Sheet2!E38:E50)*AND(B141="Y")*AND(B164&lt;500)*AND(B149="")*AND(B157="")</f>
        <v>0</v>
      </c>
    </row>
    <row r="146" ht="15">
      <c r="D146" s="126"/>
    </row>
    <row r="147" spans="1:4" ht="21">
      <c r="A147" s="101" t="s">
        <v>100</v>
      </c>
      <c r="B147" s="102"/>
      <c r="C147" s="103"/>
      <c r="D147" s="125"/>
    </row>
    <row r="148" spans="1:4" ht="15">
      <c r="A148" s="101" t="s">
        <v>93</v>
      </c>
      <c r="B148" s="102"/>
      <c r="C148" s="103"/>
      <c r="D148" s="125"/>
    </row>
    <row r="149" spans="1:4" ht="47.25" customHeight="1">
      <c r="A149" s="105" t="s">
        <v>94</v>
      </c>
      <c r="B149" s="46"/>
      <c r="C149" s="103"/>
      <c r="D149" s="125"/>
    </row>
    <row r="150" spans="1:4" ht="15">
      <c r="A150" s="104"/>
      <c r="B150" s="102"/>
      <c r="C150" s="103"/>
      <c r="D150" s="125"/>
    </row>
    <row r="151" spans="1:4" ht="15">
      <c r="A151" s="104" t="s">
        <v>44</v>
      </c>
      <c r="B151" s="102"/>
      <c r="C151" s="103"/>
      <c r="D151" s="125">
        <f>LOOKUP(B4,Sheet2!G37:G50,Sheet2!H37:H50)*AND(B149="Y")*AND(B164&lt;500)*AND(B141="")*AND(B157="")</f>
        <v>0</v>
      </c>
    </row>
    <row r="152" spans="1:4" ht="15">
      <c r="A152" s="104" t="s">
        <v>45</v>
      </c>
      <c r="B152" s="102"/>
      <c r="C152" s="103"/>
      <c r="D152" s="125">
        <f>LOOKUP(B8,Sheet2!G37:G50,Sheet2!H37:H50)*AND(B149="Y")*AND(B164&lt;500)*AND(B141="")*AND(B157="")</f>
        <v>0</v>
      </c>
    </row>
    <row r="153" spans="1:4" ht="15">
      <c r="A153" s="104" t="s">
        <v>46</v>
      </c>
      <c r="B153" s="102"/>
      <c r="C153" s="103"/>
      <c r="D153" s="125">
        <f>LOOKUP(B12,Sheet2!G37:G50,Sheet2!H37:H50)*AND(B149="Y")*AND(B164&lt;500)*AND(B141="")*AND(B157="")</f>
        <v>0</v>
      </c>
    </row>
    <row r="155" spans="1:4" ht="21">
      <c r="A155" s="101" t="s">
        <v>101</v>
      </c>
      <c r="B155" s="102"/>
      <c r="C155" s="103"/>
      <c r="D155" s="132"/>
    </row>
    <row r="156" spans="1:4" ht="15">
      <c r="A156" s="106">
        <v>0.05</v>
      </c>
      <c r="B156" s="102"/>
      <c r="C156" s="103"/>
      <c r="D156" s="132"/>
    </row>
    <row r="157" spans="1:4" ht="45.75" customHeight="1">
      <c r="A157" s="105" t="s">
        <v>94</v>
      </c>
      <c r="B157" s="46"/>
      <c r="C157" s="103"/>
      <c r="D157" s="132"/>
    </row>
    <row r="158" spans="1:4" ht="15">
      <c r="A158" s="104"/>
      <c r="B158" s="102"/>
      <c r="C158" s="103"/>
      <c r="D158" s="132"/>
    </row>
    <row r="159" spans="1:4" ht="21" customHeight="1">
      <c r="A159" s="104" t="s">
        <v>44</v>
      </c>
      <c r="B159" s="102"/>
      <c r="C159" s="103"/>
      <c r="D159" s="125">
        <f>IF(B157="y",D4*-5%,0)*AND(B141="")*AND(B149="")</f>
        <v>0</v>
      </c>
    </row>
    <row r="160" spans="1:4" ht="15">
      <c r="A160" s="104" t="s">
        <v>45</v>
      </c>
      <c r="B160" s="102"/>
      <c r="C160" s="103"/>
      <c r="D160" s="125">
        <f>IF(B157="y",(D8+D119)*-5%,0)*AND(B141="")*AND(B149="")</f>
        <v>0</v>
      </c>
    </row>
    <row r="161" spans="1:4" ht="15">
      <c r="A161" s="104" t="s">
        <v>46</v>
      </c>
      <c r="B161" s="102"/>
      <c r="C161" s="103"/>
      <c r="D161" s="125">
        <f>IF(B157="y",(D12+D120)*-5%,0)*AND(B141="")*AND(B149="")</f>
        <v>0</v>
      </c>
    </row>
    <row r="162" ht="15">
      <c r="A162" s="71"/>
    </row>
    <row r="163" spans="1:4" ht="15">
      <c r="A163" s="85" t="s">
        <v>57</v>
      </c>
      <c r="B163" s="81"/>
      <c r="C163" s="78"/>
      <c r="D163" s="132"/>
    </row>
    <row r="164" spans="1:4" ht="30">
      <c r="A164" s="83" t="s">
        <v>81</v>
      </c>
      <c r="B164" s="47"/>
      <c r="C164" s="78"/>
      <c r="D164" s="132">
        <f>B164</f>
        <v>0</v>
      </c>
    </row>
    <row r="165" spans="1:4" ht="30">
      <c r="A165" s="85" t="s">
        <v>82</v>
      </c>
      <c r="B165" s="81"/>
      <c r="C165" s="78"/>
      <c r="D165" s="132"/>
    </row>
    <row r="167" ht="15">
      <c r="A167" s="71"/>
    </row>
    <row r="168" spans="1:4" ht="57.75" customHeight="1" thickBot="1">
      <c r="A168" s="169" t="s">
        <v>105</v>
      </c>
      <c r="B168" s="169"/>
      <c r="C168" s="86"/>
      <c r="D168" s="145">
        <f>SUM(D112:D166)</f>
        <v>310</v>
      </c>
    </row>
    <row r="169" ht="15.75" thickTop="1"/>
    <row r="170" spans="1:4" ht="23.25">
      <c r="A170" s="87" t="s">
        <v>52</v>
      </c>
      <c r="B170" s="88"/>
      <c r="C170" s="89"/>
      <c r="D170" s="127"/>
    </row>
    <row r="171" spans="1:4" ht="30">
      <c r="A171" s="90" t="s">
        <v>60</v>
      </c>
      <c r="B171" s="46"/>
      <c r="C171" s="89"/>
      <c r="D171" s="127">
        <f>-B171</f>
        <v>0</v>
      </c>
    </row>
    <row r="172" spans="1:4" ht="15.75" thickBot="1">
      <c r="A172" s="90"/>
      <c r="B172" s="88"/>
      <c r="C172" s="89"/>
      <c r="D172" s="128">
        <f>SUM(D168:D171)</f>
        <v>310</v>
      </c>
    </row>
    <row r="173" spans="1:4" ht="45.75" thickTop="1">
      <c r="A173" s="91" t="s">
        <v>51</v>
      </c>
      <c r="B173" s="46">
        <v>22</v>
      </c>
      <c r="C173" s="89"/>
      <c r="D173" s="127">
        <f>ROUNDUP(D172/B173,0)</f>
        <v>15</v>
      </c>
    </row>
    <row r="174" spans="1:4" ht="15">
      <c r="A174" s="92"/>
      <c r="B174" s="88"/>
      <c r="C174" s="89"/>
      <c r="D174" s="127"/>
    </row>
  </sheetData>
  <sheetProtection sheet="1" selectLockedCells="1"/>
  <mergeCells count="6">
    <mergeCell ref="A46:B46"/>
    <mergeCell ref="A113:B113"/>
    <mergeCell ref="A168:B168"/>
    <mergeCell ref="A1:D1"/>
    <mergeCell ref="A137:C137"/>
    <mergeCell ref="A116:C116"/>
  </mergeCells>
  <dataValidations count="11">
    <dataValidation allowBlank="1" showInputMessage="1" showErrorMessage="1" promptTitle="YearLevels" prompt="Please select only &quot;P&quot; for Prep, or numbers between 1 and 12" sqref="B183:B65536"/>
    <dataValidation type="whole" allowBlank="1" showInputMessage="1" showErrorMessage="1" promptTitle="YearLevels" prompt="Please select only &quot;P&quot; for Prep, or numbers between 1 and 12" sqref="B25:B28">
      <formula1>1</formula1>
      <formula2>12</formula2>
    </dataValidation>
    <dataValidation allowBlank="1" promptTitle="YearLevels" prompt="Please select only &quot;P&quot; for Prep, or numbers between 1 and 12" sqref="B169:B182 B49:B79 B44 B158:B161 B138:B140 B41:B42 B119:B127 B129:B136 B165:B167 B117 B81:B112 C113:C114 C118 B115"/>
    <dataValidation allowBlank="1" promptTitle="YearLevels" error="Please select Yes or No" sqref="B164"/>
    <dataValidation type="list" allowBlank="1" showInputMessage="1" showErrorMessage="1" promptTitle="Year level" prompt="Choose 1 to 12, or 1 for Prep" error="Choose 1 to 12, or 1 for Prep" sqref="B4">
      <formula1>YearLevels</formula1>
    </dataValidation>
    <dataValidation type="list" allowBlank="1" showInputMessage="1" showErrorMessage="1" prompt="Choose 1 to 12, or 1 for Prep" error="Choose 1 to 12, or 1 for Prep" sqref="B24">
      <formula1>YearLevels</formula1>
    </dataValidation>
    <dataValidation allowBlank="1" showInputMessage="1" showErrorMessage="1" promptTitle="OTP discounts" prompt="Please enter &quot;Y&quot; for one option only, leaving others blank, or discounts will not calculate" error="Please enter &quot;Y&quot; for one option only, leaving others blank, or discounts will not calculate" sqref="B157"/>
    <dataValidation allowBlank="1" showInputMessage="1" showErrorMessage="1" promptTitle="OTP discount" prompt="Please enter &quot;Y&quot; for one option only, leaving others blank, or discounts will not calculate" error="Please enter &quot;Y&quot; for one option only, leaving others blank, or discounts will not calculate" sqref="B149"/>
    <dataValidation allowBlank="1" showInputMessage="1" showErrorMessage="1" promptTitle="OTP discount" prompt="Please enter &quot;Y&quot; for one option only, leaving others blank, or discounts will not calculate" error="Please enter &quot;Y&quot; for one option only, leaving others blank, or discounts will not calculate" sqref="B141"/>
    <dataValidation type="list" allowBlank="1" showInputMessage="1" showErrorMessage="1" prompt="Choose 1 to 12, or 1 for Prep" error="Choose 1 to 12, or 1 for Prep" sqref="B8 B12 B16">
      <formula1>YearLevels</formula1>
    </dataValidation>
    <dataValidation type="list" allowBlank="1" showInputMessage="1" showErrorMessage="1" prompt="Choose 1 to 12, or 1 for Prep" error="Choose 1 to 12, or P for PreChoose 1 to 12, or 1 for Prep" sqref="B20">
      <formula1>YearLevels</formula1>
    </dataValidation>
  </dataValidations>
  <printOptions horizontalCentered="1"/>
  <pageMargins left="0.7086614173228347" right="0.7086614173228347" top="0.5511811023622047" bottom="0.35433070866141736" header="0.31496062992125984" footer="0.31496062992125984"/>
  <pageSetup fitToHeight="2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K34">
      <selection activeCell="K34" sqref="A1:IV16384"/>
    </sheetView>
  </sheetViews>
  <sheetFormatPr defaultColWidth="10.421875" defaultRowHeight="15"/>
  <cols>
    <col min="1" max="1" width="10.421875" style="1" hidden="1" customWidth="1"/>
    <col min="2" max="4" width="10.421875" style="0" hidden="1" customWidth="1"/>
    <col min="5" max="5" width="10.421875" style="2" hidden="1" customWidth="1"/>
    <col min="6" max="6" width="10.421875" style="19" hidden="1" customWidth="1"/>
    <col min="7" max="10" width="10.421875" style="0" hidden="1" customWidth="1"/>
  </cols>
  <sheetData>
    <row r="1" spans="1:7" ht="15">
      <c r="A1" s="23" t="s">
        <v>0</v>
      </c>
      <c r="B1" s="24" t="s">
        <v>2</v>
      </c>
      <c r="C1" s="24" t="s">
        <v>4</v>
      </c>
      <c r="D1" s="25" t="s">
        <v>5</v>
      </c>
      <c r="E1" s="26" t="s">
        <v>3</v>
      </c>
      <c r="F1" s="15" t="s">
        <v>0</v>
      </c>
      <c r="G1" s="3"/>
    </row>
    <row r="2" spans="1:7" ht="15">
      <c r="A2" s="21">
        <v>0</v>
      </c>
      <c r="B2" s="4">
        <v>0</v>
      </c>
      <c r="C2" s="4">
        <v>0</v>
      </c>
      <c r="D2" s="4">
        <v>0</v>
      </c>
      <c r="E2" s="5">
        <f>SUM(B2:D2)</f>
        <v>0</v>
      </c>
      <c r="F2" s="16"/>
      <c r="G2" s="6"/>
    </row>
    <row r="3" spans="1:7" ht="15">
      <c r="A3" s="21">
        <v>1</v>
      </c>
      <c r="B3" s="4">
        <v>3890</v>
      </c>
      <c r="C3" s="4">
        <v>480</v>
      </c>
      <c r="D3" s="4">
        <v>0</v>
      </c>
      <c r="E3" s="5">
        <f>SUM(B3:D3)</f>
        <v>4370</v>
      </c>
      <c r="F3" s="16" t="s">
        <v>1</v>
      </c>
      <c r="G3" s="6"/>
    </row>
    <row r="4" spans="1:7" ht="15">
      <c r="A4" s="22">
        <v>1</v>
      </c>
      <c r="B4" s="7">
        <v>3890</v>
      </c>
      <c r="C4" s="7">
        <v>480</v>
      </c>
      <c r="D4" s="7">
        <v>0</v>
      </c>
      <c r="E4" s="8">
        <f aca="true" t="shared" si="0" ref="E4:E15">SUM(B4:D4)</f>
        <v>4370</v>
      </c>
      <c r="F4" s="17">
        <v>1</v>
      </c>
      <c r="G4" s="9"/>
    </row>
    <row r="5" spans="1:7" ht="15">
      <c r="A5" s="22">
        <v>2</v>
      </c>
      <c r="B5" s="7">
        <v>3890</v>
      </c>
      <c r="C5" s="7">
        <v>480</v>
      </c>
      <c r="D5" s="7">
        <v>0</v>
      </c>
      <c r="E5" s="8">
        <f t="shared" si="0"/>
        <v>4370</v>
      </c>
      <c r="F5" s="17">
        <v>2</v>
      </c>
      <c r="G5" s="9"/>
    </row>
    <row r="6" spans="1:7" ht="15">
      <c r="A6" s="22">
        <v>3</v>
      </c>
      <c r="B6" s="7">
        <v>3890</v>
      </c>
      <c r="C6" s="7">
        <v>500</v>
      </c>
      <c r="D6" s="7">
        <v>0</v>
      </c>
      <c r="E6" s="8">
        <f t="shared" si="0"/>
        <v>4390</v>
      </c>
      <c r="F6" s="17">
        <v>3</v>
      </c>
      <c r="G6" s="9"/>
    </row>
    <row r="7" spans="1:7" ht="15">
      <c r="A7" s="22">
        <v>4</v>
      </c>
      <c r="B7" s="7">
        <v>3890</v>
      </c>
      <c r="C7" s="7">
        <v>480</v>
      </c>
      <c r="D7" s="7">
        <v>0</v>
      </c>
      <c r="E7" s="8">
        <f t="shared" si="0"/>
        <v>4370</v>
      </c>
      <c r="F7" s="17">
        <v>4</v>
      </c>
      <c r="G7" s="9"/>
    </row>
    <row r="8" spans="1:7" ht="15">
      <c r="A8" s="22">
        <v>5</v>
      </c>
      <c r="B8" s="7">
        <v>3890</v>
      </c>
      <c r="C8" s="7">
        <v>760</v>
      </c>
      <c r="D8" s="7">
        <v>0</v>
      </c>
      <c r="E8" s="8">
        <f t="shared" si="0"/>
        <v>4650</v>
      </c>
      <c r="F8" s="17">
        <v>5</v>
      </c>
      <c r="G8" s="9"/>
    </row>
    <row r="9" spans="1:7" ht="15">
      <c r="A9" s="22">
        <v>6</v>
      </c>
      <c r="B9" s="7">
        <v>3890</v>
      </c>
      <c r="C9" s="7">
        <v>1340</v>
      </c>
      <c r="D9" s="7">
        <v>0</v>
      </c>
      <c r="E9" s="8">
        <f t="shared" si="0"/>
        <v>5230</v>
      </c>
      <c r="F9" s="17">
        <v>6</v>
      </c>
      <c r="G9" s="9"/>
    </row>
    <row r="10" spans="1:7" ht="15">
      <c r="A10" s="22">
        <v>7</v>
      </c>
      <c r="B10" s="7">
        <v>3890</v>
      </c>
      <c r="C10" s="7">
        <v>1290</v>
      </c>
      <c r="D10" s="7">
        <v>420</v>
      </c>
      <c r="E10" s="8">
        <f t="shared" si="0"/>
        <v>5600</v>
      </c>
      <c r="F10" s="17">
        <v>7</v>
      </c>
      <c r="G10" s="9"/>
    </row>
    <row r="11" spans="1:7" ht="15">
      <c r="A11" s="22">
        <v>8</v>
      </c>
      <c r="B11" s="7">
        <v>6040</v>
      </c>
      <c r="C11" s="7">
        <v>1270</v>
      </c>
      <c r="D11" s="7">
        <v>420</v>
      </c>
      <c r="E11" s="8">
        <f t="shared" si="0"/>
        <v>7730</v>
      </c>
      <c r="F11" s="17">
        <v>8</v>
      </c>
      <c r="G11" s="9"/>
    </row>
    <row r="12" spans="1:7" ht="15">
      <c r="A12" s="22">
        <v>9</v>
      </c>
      <c r="B12" s="7">
        <v>6040</v>
      </c>
      <c r="C12" s="7">
        <v>1290</v>
      </c>
      <c r="D12" s="7">
        <v>420</v>
      </c>
      <c r="E12" s="8">
        <f t="shared" si="0"/>
        <v>7750</v>
      </c>
      <c r="F12" s="17">
        <v>9</v>
      </c>
      <c r="G12" s="9"/>
    </row>
    <row r="13" spans="1:7" ht="15">
      <c r="A13" s="22">
        <v>10</v>
      </c>
      <c r="B13" s="7">
        <v>6040</v>
      </c>
      <c r="C13" s="7">
        <v>1270</v>
      </c>
      <c r="D13" s="7">
        <v>120</v>
      </c>
      <c r="E13" s="8">
        <f t="shared" si="0"/>
        <v>7430</v>
      </c>
      <c r="F13" s="17">
        <v>10</v>
      </c>
      <c r="G13" s="9"/>
    </row>
    <row r="14" spans="1:7" ht="15">
      <c r="A14" s="22">
        <v>11</v>
      </c>
      <c r="B14" s="7">
        <v>6260</v>
      </c>
      <c r="C14" s="7">
        <v>1150</v>
      </c>
      <c r="D14" s="7">
        <v>520</v>
      </c>
      <c r="E14" s="8">
        <f t="shared" si="0"/>
        <v>7930</v>
      </c>
      <c r="F14" s="17">
        <v>11</v>
      </c>
      <c r="G14" s="10" t="s">
        <v>6</v>
      </c>
    </row>
    <row r="15" spans="1:7" ht="15">
      <c r="A15" s="27">
        <v>12</v>
      </c>
      <c r="B15" s="28">
        <v>6260</v>
      </c>
      <c r="C15" s="28">
        <v>1045</v>
      </c>
      <c r="D15" s="28">
        <v>520</v>
      </c>
      <c r="E15" s="29">
        <f t="shared" si="0"/>
        <v>7825</v>
      </c>
      <c r="F15" s="17">
        <v>12</v>
      </c>
      <c r="G15" s="10" t="s">
        <v>6</v>
      </c>
    </row>
    <row r="16" spans="1:7" ht="15">
      <c r="A16" s="11"/>
      <c r="B16" s="12"/>
      <c r="C16" s="12"/>
      <c r="D16" s="12"/>
      <c r="E16" s="13"/>
      <c r="F16" s="18"/>
      <c r="G16" s="14"/>
    </row>
    <row r="18" spans="1:2" ht="15">
      <c r="A18" s="23" t="s">
        <v>0</v>
      </c>
      <c r="B18" s="24" t="s">
        <v>4</v>
      </c>
    </row>
    <row r="19" spans="1:5" ht="15">
      <c r="A19" s="21">
        <v>0</v>
      </c>
      <c r="B19" s="113">
        <v>0</v>
      </c>
      <c r="D19" t="s">
        <v>73</v>
      </c>
      <c r="E19" s="94" t="s">
        <v>72</v>
      </c>
    </row>
    <row r="20" spans="1:5" ht="15">
      <c r="A20" s="21">
        <v>1</v>
      </c>
      <c r="B20" s="113">
        <v>480</v>
      </c>
      <c r="D20">
        <v>0</v>
      </c>
      <c r="E20" s="2">
        <v>0</v>
      </c>
    </row>
    <row r="21" spans="1:5" ht="15">
      <c r="A21" s="22">
        <v>1</v>
      </c>
      <c r="B21" s="114">
        <v>480</v>
      </c>
      <c r="D21">
        <v>1</v>
      </c>
      <c r="E21" s="20">
        <v>1250</v>
      </c>
    </row>
    <row r="22" spans="1:5" ht="15">
      <c r="A22" s="22">
        <v>2</v>
      </c>
      <c r="B22" s="114">
        <v>480</v>
      </c>
      <c r="D22">
        <v>2</v>
      </c>
      <c r="E22" s="20">
        <v>2350</v>
      </c>
    </row>
    <row r="23" spans="1:5" ht="15">
      <c r="A23" s="22">
        <v>3</v>
      </c>
      <c r="B23" s="114">
        <v>500</v>
      </c>
      <c r="D23">
        <v>3</v>
      </c>
      <c r="E23" s="20">
        <v>3300</v>
      </c>
    </row>
    <row r="24" spans="1:5" ht="15">
      <c r="A24" s="22">
        <v>4</v>
      </c>
      <c r="B24" s="114">
        <v>480</v>
      </c>
      <c r="D24">
        <v>4</v>
      </c>
      <c r="E24" s="20">
        <v>3300</v>
      </c>
    </row>
    <row r="25" spans="1:5" ht="15">
      <c r="A25" s="22">
        <v>5</v>
      </c>
      <c r="B25" s="114">
        <v>760</v>
      </c>
      <c r="D25">
        <v>5</v>
      </c>
      <c r="E25" s="20">
        <v>3300</v>
      </c>
    </row>
    <row r="26" spans="1:5" ht="15">
      <c r="A26" s="22">
        <v>6</v>
      </c>
      <c r="B26" s="114">
        <v>1340</v>
      </c>
      <c r="D26">
        <v>6</v>
      </c>
      <c r="E26" s="20">
        <v>3300</v>
      </c>
    </row>
    <row r="27" spans="1:5" ht="15">
      <c r="A27" s="22">
        <v>7</v>
      </c>
      <c r="B27" s="114">
        <v>1290</v>
      </c>
      <c r="E27" s="38"/>
    </row>
    <row r="28" spans="1:2" ht="15">
      <c r="A28" s="22">
        <v>8</v>
      </c>
      <c r="B28" s="114">
        <v>1270</v>
      </c>
    </row>
    <row r="29" spans="1:6" ht="15">
      <c r="A29" s="22">
        <v>9</v>
      </c>
      <c r="B29" s="114">
        <v>1290</v>
      </c>
      <c r="D29" s="39" t="s">
        <v>15</v>
      </c>
      <c r="E29" s="40" t="s">
        <v>16</v>
      </c>
      <c r="F29" s="19" t="s">
        <v>49</v>
      </c>
    </row>
    <row r="30" spans="1:5" ht="15">
      <c r="A30" s="22">
        <v>10</v>
      </c>
      <c r="B30" s="114">
        <v>1270</v>
      </c>
      <c r="D30" t="s">
        <v>47</v>
      </c>
      <c r="E30" s="40" t="s">
        <v>48</v>
      </c>
    </row>
    <row r="31" spans="1:5" ht="15">
      <c r="A31" s="22">
        <v>11</v>
      </c>
      <c r="B31" s="114">
        <v>1150</v>
      </c>
      <c r="D31" t="s">
        <v>48</v>
      </c>
      <c r="E31" s="40"/>
    </row>
    <row r="32" spans="1:5" ht="15">
      <c r="A32" s="27">
        <v>12</v>
      </c>
      <c r="B32" s="115">
        <v>1045</v>
      </c>
      <c r="E32" s="40"/>
    </row>
    <row r="33" spans="1:2" ht="15">
      <c r="A33" s="27"/>
      <c r="B33" s="115">
        <v>0</v>
      </c>
    </row>
    <row r="36" spans="1:8" ht="60">
      <c r="A36" s="34" t="s">
        <v>0</v>
      </c>
      <c r="B36" s="35" t="s">
        <v>59</v>
      </c>
      <c r="D36" t="s">
        <v>0</v>
      </c>
      <c r="E36" s="97" t="s">
        <v>83</v>
      </c>
      <c r="G36" s="39" t="s">
        <v>0</v>
      </c>
      <c r="H36" s="165" t="s">
        <v>119</v>
      </c>
    </row>
    <row r="37" spans="1:8" ht="15">
      <c r="A37" s="32">
        <v>0</v>
      </c>
      <c r="B37" s="30">
        <v>0</v>
      </c>
      <c r="D37" s="143"/>
      <c r="E37" s="131"/>
      <c r="G37" s="143">
        <v>0</v>
      </c>
      <c r="H37" s="131">
        <v>0</v>
      </c>
    </row>
    <row r="38" spans="1:8" ht="15">
      <c r="A38" s="32" t="s">
        <v>10</v>
      </c>
      <c r="B38" s="30">
        <v>0</v>
      </c>
      <c r="D38" s="41">
        <v>0</v>
      </c>
      <c r="E38" s="131">
        <v>0</v>
      </c>
      <c r="G38" s="41">
        <v>1</v>
      </c>
      <c r="H38" s="131">
        <v>-115</v>
      </c>
    </row>
    <row r="39" spans="1:8" ht="15">
      <c r="A39" s="33">
        <v>1</v>
      </c>
      <c r="B39" s="31">
        <v>0</v>
      </c>
      <c r="D39" s="41">
        <v>1</v>
      </c>
      <c r="E39" s="131">
        <v>-70</v>
      </c>
      <c r="G39" s="41">
        <v>1</v>
      </c>
      <c r="H39" s="131">
        <v>-115</v>
      </c>
    </row>
    <row r="40" spans="1:8" ht="15">
      <c r="A40" s="33">
        <v>2</v>
      </c>
      <c r="B40" s="31">
        <v>0</v>
      </c>
      <c r="D40" s="41">
        <v>2</v>
      </c>
      <c r="E40" s="131">
        <v>-70</v>
      </c>
      <c r="G40" s="41">
        <v>2</v>
      </c>
      <c r="H40" s="131">
        <v>-115</v>
      </c>
    </row>
    <row r="41" spans="1:8" ht="15">
      <c r="A41" s="33">
        <v>3</v>
      </c>
      <c r="B41" s="31">
        <v>0</v>
      </c>
      <c r="D41" s="41">
        <v>3</v>
      </c>
      <c r="E41" s="131">
        <v>-70</v>
      </c>
      <c r="G41" s="41">
        <v>3</v>
      </c>
      <c r="H41" s="131">
        <v>-115</v>
      </c>
    </row>
    <row r="42" spans="1:8" ht="15">
      <c r="A42" s="33">
        <v>4</v>
      </c>
      <c r="B42" s="31">
        <v>0</v>
      </c>
      <c r="D42" s="41">
        <v>4</v>
      </c>
      <c r="E42" s="131">
        <v>-70</v>
      </c>
      <c r="G42" s="41">
        <v>4</v>
      </c>
      <c r="H42" s="131">
        <v>-115</v>
      </c>
    </row>
    <row r="43" spans="1:8" ht="15">
      <c r="A43" s="33">
        <v>5</v>
      </c>
      <c r="B43" s="31">
        <v>0</v>
      </c>
      <c r="D43" s="41">
        <v>5</v>
      </c>
      <c r="E43" s="131">
        <v>-70</v>
      </c>
      <c r="G43" s="41">
        <v>5</v>
      </c>
      <c r="H43" s="131">
        <v>-115</v>
      </c>
    </row>
    <row r="44" spans="1:8" ht="15">
      <c r="A44" s="33">
        <v>6</v>
      </c>
      <c r="B44" s="31">
        <v>0</v>
      </c>
      <c r="D44" s="41">
        <v>6</v>
      </c>
      <c r="E44" s="131">
        <v>-70</v>
      </c>
      <c r="G44" s="41">
        <v>6</v>
      </c>
      <c r="H44" s="131">
        <v>-115</v>
      </c>
    </row>
    <row r="45" spans="1:8" ht="15">
      <c r="A45" s="33">
        <v>7</v>
      </c>
      <c r="B45" s="31">
        <v>420</v>
      </c>
      <c r="D45" s="41">
        <v>7</v>
      </c>
      <c r="E45" s="131">
        <v>-70</v>
      </c>
      <c r="G45" s="41">
        <v>7</v>
      </c>
      <c r="H45" s="131">
        <v>-115</v>
      </c>
    </row>
    <row r="46" spans="1:8" ht="15">
      <c r="A46" s="33">
        <v>8</v>
      </c>
      <c r="B46" s="31">
        <v>420</v>
      </c>
      <c r="D46" s="41">
        <v>8</v>
      </c>
      <c r="E46" s="131">
        <v>-120</v>
      </c>
      <c r="G46" s="41">
        <v>8</v>
      </c>
      <c r="H46" s="131">
        <v>-185</v>
      </c>
    </row>
    <row r="47" spans="1:8" ht="15">
      <c r="A47" s="33">
        <v>9</v>
      </c>
      <c r="B47" s="31">
        <v>420</v>
      </c>
      <c r="D47" s="41">
        <v>9</v>
      </c>
      <c r="E47" s="131">
        <v>-120</v>
      </c>
      <c r="G47" s="41">
        <v>9</v>
      </c>
      <c r="H47" s="131">
        <v>-185</v>
      </c>
    </row>
    <row r="48" spans="1:8" ht="15">
      <c r="A48" s="33">
        <v>10</v>
      </c>
      <c r="B48" s="31">
        <v>120</v>
      </c>
      <c r="D48" s="41">
        <v>10</v>
      </c>
      <c r="E48" s="131">
        <v>-120</v>
      </c>
      <c r="G48" s="41">
        <v>10</v>
      </c>
      <c r="H48" s="131">
        <v>-185</v>
      </c>
    </row>
    <row r="49" spans="1:8" ht="15">
      <c r="A49" s="33">
        <v>11</v>
      </c>
      <c r="B49" s="31">
        <v>520</v>
      </c>
      <c r="D49" s="144">
        <v>11</v>
      </c>
      <c r="E49" s="131">
        <v>-120</v>
      </c>
      <c r="G49" s="144">
        <v>11</v>
      </c>
      <c r="H49" s="131">
        <v>-185</v>
      </c>
    </row>
    <row r="50" spans="1:8" ht="15">
      <c r="A50" s="36">
        <v>12</v>
      </c>
      <c r="B50" s="37">
        <v>520</v>
      </c>
      <c r="D50" s="41">
        <v>12</v>
      </c>
      <c r="E50" s="38">
        <v>-120</v>
      </c>
      <c r="G50" s="41">
        <v>12</v>
      </c>
      <c r="H50" s="94">
        <v>-185</v>
      </c>
    </row>
    <row r="51" spans="1:6" s="39" customFormat="1" ht="15.75" thickBot="1">
      <c r="A51" s="141"/>
      <c r="B51" s="142"/>
      <c r="D51"/>
      <c r="E51" s="2"/>
      <c r="F51" s="19"/>
    </row>
    <row r="52" spans="1:8" ht="15">
      <c r="A52" s="162" t="s">
        <v>118</v>
      </c>
      <c r="B52" s="163"/>
      <c r="C52" s="164"/>
      <c r="D52" s="39"/>
      <c r="E52" s="109"/>
      <c r="G52" s="39" t="s">
        <v>15</v>
      </c>
      <c r="H52" s="39" t="s">
        <v>16</v>
      </c>
    </row>
    <row r="53" spans="1:8" ht="30">
      <c r="A53" s="154" t="s">
        <v>0</v>
      </c>
      <c r="B53" s="155" t="s">
        <v>69</v>
      </c>
      <c r="C53" s="156" t="s">
        <v>70</v>
      </c>
      <c r="G53" t="s">
        <v>96</v>
      </c>
      <c r="H53" t="s">
        <v>97</v>
      </c>
    </row>
    <row r="54" spans="1:8" ht="15">
      <c r="A54" s="154">
        <v>7</v>
      </c>
      <c r="B54" s="157">
        <v>2008</v>
      </c>
      <c r="C54" s="158">
        <v>-300</v>
      </c>
      <c r="G54" t="s">
        <v>95</v>
      </c>
      <c r="H54" t="s">
        <v>95</v>
      </c>
    </row>
    <row r="55" spans="1:3" ht="15">
      <c r="A55" s="154">
        <v>7</v>
      </c>
      <c r="B55" s="157">
        <v>2009</v>
      </c>
      <c r="C55" s="158">
        <v>-200</v>
      </c>
    </row>
    <row r="56" spans="1:7" ht="15">
      <c r="A56" s="154">
        <v>7</v>
      </c>
      <c r="B56" s="157">
        <v>2010</v>
      </c>
      <c r="C56" s="158">
        <v>-100</v>
      </c>
      <c r="G56" s="39" t="s">
        <v>15</v>
      </c>
    </row>
    <row r="57" spans="1:7" ht="15">
      <c r="A57" s="154">
        <v>8</v>
      </c>
      <c r="B57" s="157">
        <v>2008</v>
      </c>
      <c r="C57" s="158">
        <v>-300</v>
      </c>
      <c r="G57" t="s">
        <v>95</v>
      </c>
    </row>
    <row r="58" spans="1:3" ht="15">
      <c r="A58" s="154">
        <v>8</v>
      </c>
      <c r="B58" s="157">
        <v>2009</v>
      </c>
      <c r="C58" s="158">
        <v>-200</v>
      </c>
    </row>
    <row r="59" spans="1:3" ht="15">
      <c r="A59" s="154">
        <v>8</v>
      </c>
      <c r="B59" s="157">
        <v>2010</v>
      </c>
      <c r="C59" s="158">
        <v>-100</v>
      </c>
    </row>
    <row r="60" spans="1:3" ht="15.75" thickBot="1">
      <c r="A60" s="159"/>
      <c r="B60" s="160"/>
      <c r="C60" s="161"/>
    </row>
    <row r="62" spans="1:2" ht="15">
      <c r="A62" s="1" t="s">
        <v>103</v>
      </c>
      <c r="B62" t="s">
        <v>15</v>
      </c>
    </row>
    <row r="63" spans="1:6" s="39" customFormat="1" ht="15">
      <c r="A63" s="1">
        <v>0</v>
      </c>
      <c r="B63" s="131">
        <v>0</v>
      </c>
      <c r="D63"/>
      <c r="E63" s="2"/>
      <c r="F63" s="19"/>
    </row>
    <row r="64" spans="1:5" ht="15">
      <c r="A64" s="1">
        <v>6</v>
      </c>
      <c r="B64" s="109">
        <v>-250</v>
      </c>
      <c r="D64" s="39"/>
      <c r="E64" s="109"/>
    </row>
    <row r="65" spans="1:2" ht="15">
      <c r="A65" s="1">
        <v>7</v>
      </c>
      <c r="B65" s="109">
        <v>-400</v>
      </c>
    </row>
    <row r="66" spans="1:2" ht="15">
      <c r="A66" s="1">
        <v>8</v>
      </c>
      <c r="B66" s="109">
        <v>-400</v>
      </c>
    </row>
    <row r="67" spans="1:2" ht="15">
      <c r="A67" s="1">
        <v>9</v>
      </c>
      <c r="B67" s="109">
        <v>-500</v>
      </c>
    </row>
  </sheetData>
  <sheetProtection sheet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2"/>
  <tableParts>
    <tablePart r:id="rId9"/>
    <tablePart r:id="rId1"/>
    <tablePart r:id="rId3"/>
    <tablePart r:id="rId6"/>
    <tablePart r:id="rId8"/>
    <tablePart r:id="rId10"/>
    <tablePart r:id="rId2"/>
    <tablePart r:id="rId11"/>
    <tablePart r:id="rId5"/>
    <tablePart r:id="rId7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D4"/>
  <sheetViews>
    <sheetView zoomScalePageLayoutView="0" workbookViewId="0" topLeftCell="A65536">
      <selection activeCell="A1" sqref="A1:IV16384"/>
    </sheetView>
  </sheetViews>
  <sheetFormatPr defaultColWidth="9.140625" defaultRowHeight="15" zeroHeight="1"/>
  <sheetData>
    <row r="2" spans="1:4" ht="15" hidden="1">
      <c r="A2" s="173" t="s">
        <v>56</v>
      </c>
      <c r="B2" s="173"/>
      <c r="C2" s="78"/>
      <c r="D2" s="79"/>
    </row>
    <row r="3" spans="1:4" ht="90" hidden="1">
      <c r="A3" s="83" t="s">
        <v>50</v>
      </c>
      <c r="B3" s="46" t="s">
        <v>47</v>
      </c>
      <c r="C3" s="78"/>
      <c r="D3" s="79">
        <f>IF(B3="yes",-250,0)</f>
        <v>-250</v>
      </c>
    </row>
    <row r="4" spans="1:4" ht="15" hidden="1">
      <c r="A4" s="83"/>
      <c r="B4" s="81"/>
      <c r="C4" s="78"/>
      <c r="D4" s="79"/>
    </row>
  </sheetData>
  <sheetProtection/>
  <mergeCells count="1">
    <mergeCell ref="A2:B2"/>
  </mergeCells>
  <dataValidations count="1">
    <dataValidation allowBlank="1" promptTitle="YearLevels" prompt="Please select only &quot;P&quot; for Prep, or numbers between 1 and 12" sqref="B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Calvary Christian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Aynslee Niemann</dc:creator>
  <cp:keywords/>
  <dc:description/>
  <cp:lastModifiedBy>exton</cp:lastModifiedBy>
  <cp:lastPrinted>2013-12-04T04:30:53Z</cp:lastPrinted>
  <dcterms:created xsi:type="dcterms:W3CDTF">2012-12-11T05:01:38Z</dcterms:created>
  <dcterms:modified xsi:type="dcterms:W3CDTF">2014-01-16T00:08:52Z</dcterms:modified>
  <cp:category/>
  <cp:version/>
  <cp:contentType/>
  <cp:contentStatus/>
</cp:coreProperties>
</file>